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8235"/>
  </bookViews>
  <sheets>
    <sheet name="PLANILHA ORÇAMENTÁRIA" sheetId="1" r:id="rId1"/>
    <sheet name="COTAÇÃO" sheetId="3" r:id="rId2"/>
    <sheet name="COMPOSIÇÃO" sheetId="4" r:id="rId3"/>
    <sheet name="CRONOGRAMA FÍSICO FINANCEIRO" sheetId="2" r:id="rId4"/>
  </sheets>
  <externalReferences>
    <externalReference r:id="rId5"/>
    <externalReference r:id="rId6"/>
  </externalReferences>
  <definedNames>
    <definedName name="Fonte">'[1]listas ref'!$B$2:$B$6</definedName>
  </definedNames>
  <calcPr calcId="152511"/>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34" i="1" l="1"/>
  <c r="I226" i="1"/>
  <c r="I220" i="1"/>
  <c r="I219" i="1"/>
  <c r="I204" i="1"/>
  <c r="I196" i="1"/>
  <c r="I187" i="1"/>
  <c r="I186" i="1"/>
  <c r="I169" i="1"/>
  <c r="I165" i="1"/>
  <c r="I154" i="1"/>
  <c r="I144" i="1"/>
  <c r="I138" i="1"/>
  <c r="I135" i="1"/>
  <c r="I128" i="1"/>
  <c r="I119" i="1"/>
  <c r="I118" i="1"/>
  <c r="I110" i="1"/>
  <c r="I105" i="1"/>
  <c r="I98" i="1"/>
  <c r="I91" i="1"/>
  <c r="I80" i="1"/>
  <c r="I75" i="1"/>
  <c r="I70" i="1"/>
  <c r="I64" i="1"/>
  <c r="I58" i="1"/>
  <c r="I44" i="1"/>
  <c r="I38" i="1"/>
  <c r="I24" i="1"/>
  <c r="I20" i="1"/>
  <c r="I14" i="1"/>
  <c r="E47" i="2"/>
  <c r="E45" i="2"/>
  <c r="E43" i="2"/>
  <c r="E37" i="2"/>
  <c r="E31" i="2"/>
  <c r="F32" i="2" s="1"/>
  <c r="B31" i="2"/>
  <c r="J31" i="2"/>
  <c r="G32" i="2"/>
  <c r="I32" i="2"/>
  <c r="E29" i="2"/>
  <c r="E27" i="2"/>
  <c r="E25" i="2"/>
  <c r="E23" i="2"/>
  <c r="E21" i="2"/>
  <c r="E19" i="2"/>
  <c r="E17" i="2"/>
  <c r="E15" i="2"/>
  <c r="E13" i="2"/>
  <c r="H32" i="2" l="1"/>
  <c r="J32" i="2" s="1"/>
  <c r="G54" i="4" l="1"/>
  <c r="G57" i="4" l="1"/>
  <c r="B109" i="3"/>
  <c r="G40" i="4"/>
  <c r="G39" i="4"/>
  <c r="G38" i="4"/>
  <c r="G42" i="4" s="1"/>
  <c r="G33" i="4"/>
  <c r="G32" i="4"/>
  <c r="G35" i="4" s="1"/>
  <c r="G22" i="4"/>
  <c r="G20" i="4"/>
  <c r="G17" i="4"/>
  <c r="G18" i="4"/>
  <c r="G16" i="4"/>
  <c r="B88" i="3"/>
  <c r="G13" i="4"/>
  <c r="G11" i="4"/>
  <c r="G10" i="4"/>
  <c r="G66" i="4" l="1"/>
  <c r="G44" i="4"/>
  <c r="B22" i="3" l="1"/>
  <c r="B46" i="3"/>
  <c r="B67" i="3"/>
  <c r="H231" i="1" l="1"/>
  <c r="H228" i="1"/>
  <c r="H223" i="1"/>
  <c r="I223" i="1" s="1"/>
  <c r="H224" i="1"/>
  <c r="I224" i="1" s="1"/>
  <c r="H225" i="1"/>
  <c r="I225" i="1" s="1"/>
  <c r="H222" i="1"/>
  <c r="H207" i="1"/>
  <c r="H208" i="1"/>
  <c r="H209" i="1"/>
  <c r="H210" i="1"/>
  <c r="H211" i="1"/>
  <c r="H212" i="1"/>
  <c r="H213" i="1"/>
  <c r="H214" i="1"/>
  <c r="H215" i="1"/>
  <c r="H216" i="1"/>
  <c r="H217" i="1"/>
  <c r="H218" i="1"/>
  <c r="H206" i="1"/>
  <c r="H199" i="1"/>
  <c r="H200" i="1"/>
  <c r="H201" i="1"/>
  <c r="H202" i="1"/>
  <c r="H203" i="1"/>
  <c r="H198" i="1"/>
  <c r="H191" i="1"/>
  <c r="H192" i="1"/>
  <c r="H193" i="1"/>
  <c r="H194" i="1"/>
  <c r="H190" i="1"/>
  <c r="H172" i="1"/>
  <c r="H173" i="1"/>
  <c r="H174" i="1"/>
  <c r="H175" i="1"/>
  <c r="H176" i="1"/>
  <c r="H177" i="1"/>
  <c r="H178" i="1"/>
  <c r="H179" i="1"/>
  <c r="H180" i="1"/>
  <c r="H181" i="1"/>
  <c r="H182" i="1"/>
  <c r="H183" i="1"/>
  <c r="H184" i="1"/>
  <c r="H185" i="1"/>
  <c r="H171" i="1"/>
  <c r="I215" i="1"/>
  <c r="H167" i="1"/>
  <c r="H164" i="1"/>
  <c r="I164" i="1" s="1"/>
  <c r="H162" i="1"/>
  <c r="I162" i="1" s="1"/>
  <c r="H163" i="1"/>
  <c r="I163" i="1" s="1"/>
  <c r="H43" i="1"/>
  <c r="I43" i="1" s="1"/>
  <c r="H42" i="1"/>
  <c r="I42" i="1" s="1"/>
  <c r="H160" i="1"/>
  <c r="I160" i="1" s="1"/>
  <c r="H161" i="1"/>
  <c r="I161" i="1" s="1"/>
  <c r="H157" i="1"/>
  <c r="I157" i="1" s="1"/>
  <c r="H158" i="1"/>
  <c r="I158" i="1" s="1"/>
  <c r="H159" i="1"/>
  <c r="I159" i="1" s="1"/>
  <c r="H156" i="1"/>
  <c r="I156" i="1" s="1"/>
  <c r="H153" i="1"/>
  <c r="I153" i="1" s="1"/>
  <c r="H147" i="1"/>
  <c r="I147" i="1" s="1"/>
  <c r="H148" i="1"/>
  <c r="I148" i="1" s="1"/>
  <c r="H149" i="1"/>
  <c r="I149" i="1" s="1"/>
  <c r="H150" i="1"/>
  <c r="I150" i="1" s="1"/>
  <c r="H151" i="1"/>
  <c r="I151" i="1" s="1"/>
  <c r="H152" i="1"/>
  <c r="I152" i="1" s="1"/>
  <c r="H146" i="1"/>
  <c r="I146" i="1" s="1"/>
  <c r="H141" i="1"/>
  <c r="H142" i="1"/>
  <c r="H143" i="1"/>
  <c r="I143" i="1" s="1"/>
  <c r="H140" i="1"/>
  <c r="H137" i="1"/>
  <c r="H131" i="1"/>
  <c r="I131" i="1" s="1"/>
  <c r="H132" i="1"/>
  <c r="I132" i="1" s="1"/>
  <c r="H133" i="1"/>
  <c r="I133" i="1" s="1"/>
  <c r="H134" i="1"/>
  <c r="H23" i="1" l="1"/>
  <c r="H86" i="1"/>
  <c r="H90" i="1"/>
  <c r="H93" i="1"/>
  <c r="I93" i="1" s="1"/>
  <c r="I94" i="1" s="1"/>
  <c r="H96" i="1"/>
  <c r="I96" i="1" s="1"/>
  <c r="I97" i="1" s="1"/>
  <c r="H89" i="1"/>
  <c r="H102" i="1"/>
  <c r="H103" i="1"/>
  <c r="H104" i="1"/>
  <c r="H101" i="1"/>
  <c r="H108" i="1"/>
  <c r="H109" i="1"/>
  <c r="H107" i="1"/>
  <c r="H112" i="1"/>
  <c r="H116" i="1"/>
  <c r="H117" i="1"/>
  <c r="H115" i="1"/>
  <c r="H122" i="1"/>
  <c r="H123" i="1"/>
  <c r="H124" i="1"/>
  <c r="H125" i="1"/>
  <c r="H126" i="1"/>
  <c r="H127" i="1"/>
  <c r="H121" i="1"/>
  <c r="H82" i="1"/>
  <c r="H78" i="1"/>
  <c r="H79" i="1"/>
  <c r="H77" i="1"/>
  <c r="H73" i="1"/>
  <c r="H74" i="1"/>
  <c r="H72" i="1"/>
  <c r="H67" i="1"/>
  <c r="H68" i="1"/>
  <c r="H69" i="1"/>
  <c r="H66" i="1"/>
  <c r="H61" i="1"/>
  <c r="H62" i="1"/>
  <c r="H63" i="1"/>
  <c r="H60" i="1"/>
  <c r="H50" i="1"/>
  <c r="I50" i="1" s="1"/>
  <c r="H51" i="1"/>
  <c r="H52" i="1"/>
  <c r="H53" i="1"/>
  <c r="H54" i="1"/>
  <c r="H55" i="1"/>
  <c r="H56" i="1"/>
  <c r="H57" i="1"/>
  <c r="H49" i="1"/>
  <c r="H46" i="1"/>
  <c r="H41" i="1"/>
  <c r="H40" i="1"/>
  <c r="H27" i="1"/>
  <c r="H28" i="1"/>
  <c r="H29" i="1"/>
  <c r="H30" i="1"/>
  <c r="H31" i="1"/>
  <c r="H32" i="1"/>
  <c r="H33" i="1"/>
  <c r="H34" i="1"/>
  <c r="H35" i="1"/>
  <c r="H36" i="1"/>
  <c r="H37" i="1"/>
  <c r="H26" i="1"/>
  <c r="H22" i="1"/>
  <c r="H14" i="1"/>
  <c r="H15" i="1"/>
  <c r="H16" i="1"/>
  <c r="H17" i="1"/>
  <c r="H18" i="1"/>
  <c r="H19" i="1"/>
  <c r="H13" i="1"/>
  <c r="B45" i="2" l="1"/>
  <c r="I228" i="1"/>
  <c r="I229" i="1" s="1"/>
  <c r="J45" i="2"/>
  <c r="J27" i="2"/>
  <c r="B27" i="2"/>
  <c r="J25" i="2"/>
  <c r="B25" i="2"/>
  <c r="J23" i="2"/>
  <c r="B23" i="2"/>
  <c r="I46" i="2" l="1"/>
  <c r="H46" i="2"/>
  <c r="G46" i="2"/>
  <c r="F46" i="2"/>
  <c r="I121" i="1"/>
  <c r="I122" i="1"/>
  <c r="I123" i="1"/>
  <c r="I124" i="1"/>
  <c r="I125" i="1"/>
  <c r="I126" i="1"/>
  <c r="I127" i="1"/>
  <c r="J46" i="2" l="1"/>
  <c r="I73" i="1"/>
  <c r="I74" i="1"/>
  <c r="I72" i="1"/>
  <c r="I67" i="1"/>
  <c r="I68" i="1"/>
  <c r="I69" i="1"/>
  <c r="I66" i="1"/>
  <c r="I61" i="1"/>
  <c r="I62" i="1"/>
  <c r="I63" i="1"/>
  <c r="I60" i="1"/>
  <c r="I54" i="1"/>
  <c r="I31" i="1"/>
  <c r="I32" i="1"/>
  <c r="J33" i="2"/>
  <c r="J35" i="2"/>
  <c r="J37" i="2"/>
  <c r="J39" i="2"/>
  <c r="J41" i="2"/>
  <c r="J43" i="2"/>
  <c r="J47" i="2"/>
  <c r="J29" i="2"/>
  <c r="J21" i="2"/>
  <c r="J19" i="2"/>
  <c r="J17" i="2"/>
  <c r="J15" i="2"/>
  <c r="J13" i="2"/>
  <c r="J11" i="2"/>
  <c r="B47" i="2"/>
  <c r="B43" i="2"/>
  <c r="B41" i="2"/>
  <c r="B39" i="2"/>
  <c r="B37" i="2"/>
  <c r="B35" i="2"/>
  <c r="B33" i="2"/>
  <c r="B29" i="2"/>
  <c r="B21" i="2"/>
  <c r="B19" i="2"/>
  <c r="B17" i="2"/>
  <c r="B15" i="2"/>
  <c r="B13" i="2"/>
  <c r="B11" i="2"/>
  <c r="I90" i="1" l="1"/>
  <c r="I89" i="1"/>
  <c r="I86" i="1"/>
  <c r="I87" i="1" s="1"/>
  <c r="I207" i="1"/>
  <c r="I208" i="1"/>
  <c r="I209" i="1"/>
  <c r="I210" i="1"/>
  <c r="I211" i="1"/>
  <c r="I212" i="1"/>
  <c r="I213" i="1"/>
  <c r="I214" i="1"/>
  <c r="I216" i="1"/>
  <c r="I217" i="1"/>
  <c r="I218" i="1"/>
  <c r="I206" i="1"/>
  <c r="I199" i="1"/>
  <c r="I200" i="1"/>
  <c r="I201" i="1"/>
  <c r="I202" i="1"/>
  <c r="I203" i="1"/>
  <c r="I198" i="1"/>
  <c r="I191" i="1"/>
  <c r="I192" i="1"/>
  <c r="I193" i="1"/>
  <c r="I194" i="1"/>
  <c r="H195" i="1"/>
  <c r="I195" i="1" s="1"/>
  <c r="I190" i="1"/>
  <c r="I172" i="1"/>
  <c r="I173" i="1"/>
  <c r="I174" i="1"/>
  <c r="I175" i="1"/>
  <c r="I176" i="1"/>
  <c r="I177" i="1"/>
  <c r="I178" i="1"/>
  <c r="I179" i="1"/>
  <c r="I180" i="1"/>
  <c r="I181" i="1"/>
  <c r="I182" i="1"/>
  <c r="I183" i="1"/>
  <c r="I184" i="1"/>
  <c r="I185" i="1"/>
  <c r="I171" i="1"/>
  <c r="I168" i="1"/>
  <c r="I167" i="1"/>
  <c r="I141" i="1"/>
  <c r="I142" i="1"/>
  <c r="I140" i="1"/>
  <c r="I137" i="1"/>
  <c r="I134" i="1"/>
  <c r="I116" i="1"/>
  <c r="I117" i="1"/>
  <c r="I115" i="1"/>
  <c r="I112" i="1"/>
  <c r="I113" i="1" s="1"/>
  <c r="I108" i="1"/>
  <c r="I109" i="1"/>
  <c r="I107" i="1"/>
  <c r="I102" i="1"/>
  <c r="I103" i="1"/>
  <c r="I104" i="1"/>
  <c r="I101" i="1"/>
  <c r="I79" i="1"/>
  <c r="I23" i="1"/>
  <c r="I22" i="1"/>
  <c r="I15" i="1"/>
  <c r="I16" i="1"/>
  <c r="I17" i="1"/>
  <c r="I18" i="1"/>
  <c r="I19" i="1"/>
  <c r="E33" i="2" l="1"/>
  <c r="H34" i="2" s="1"/>
  <c r="H24" i="2"/>
  <c r="G24" i="2"/>
  <c r="I24" i="2"/>
  <c r="F24" i="2"/>
  <c r="H26" i="2"/>
  <c r="I26" i="2"/>
  <c r="F26" i="2"/>
  <c r="G26" i="2"/>
  <c r="H28" i="2"/>
  <c r="G28" i="2"/>
  <c r="I28" i="2"/>
  <c r="F28" i="2"/>
  <c r="I231" i="1"/>
  <c r="I232" i="1" s="1"/>
  <c r="I222" i="1"/>
  <c r="I82" i="1"/>
  <c r="I83" i="1" s="1"/>
  <c r="I78" i="1"/>
  <c r="I77" i="1"/>
  <c r="I52" i="1"/>
  <c r="I53" i="1"/>
  <c r="I55" i="1"/>
  <c r="I56" i="1"/>
  <c r="I57" i="1"/>
  <c r="I51" i="1"/>
  <c r="I49" i="1"/>
  <c r="I46" i="1"/>
  <c r="I47" i="1" s="1"/>
  <c r="I41" i="1"/>
  <c r="I40" i="1"/>
  <c r="I29" i="1"/>
  <c r="I30" i="1"/>
  <c r="I33" i="1"/>
  <c r="I34" i="1"/>
  <c r="I35" i="1"/>
  <c r="I36" i="1"/>
  <c r="I37" i="1"/>
  <c r="I28" i="1"/>
  <c r="I27" i="1"/>
  <c r="I26" i="1"/>
  <c r="I13" i="1"/>
  <c r="E11" i="2" l="1"/>
  <c r="J28" i="2"/>
  <c r="J24" i="2"/>
  <c r="J26" i="2"/>
  <c r="I34" i="2"/>
  <c r="F34" i="2"/>
  <c r="G34" i="2"/>
  <c r="H38" i="2"/>
  <c r="G38" i="2"/>
  <c r="I38" i="2"/>
  <c r="F38" i="2"/>
  <c r="H48" i="2"/>
  <c r="F48" i="2"/>
  <c r="I48" i="2"/>
  <c r="G48" i="2"/>
  <c r="H14" i="2"/>
  <c r="I14" i="2"/>
  <c r="F14" i="2"/>
  <c r="G14" i="2"/>
  <c r="I20" i="2"/>
  <c r="F20" i="2"/>
  <c r="H20" i="2"/>
  <c r="G20" i="2"/>
  <c r="E41" i="2"/>
  <c r="E35" i="2"/>
  <c r="H44" i="2" l="1"/>
  <c r="F44" i="2"/>
  <c r="I44" i="2"/>
  <c r="G44" i="2"/>
  <c r="J34" i="2"/>
  <c r="J38" i="2"/>
  <c r="I12" i="2"/>
  <c r="F12" i="2"/>
  <c r="G12" i="2"/>
  <c r="H12" i="2"/>
  <c r="I16" i="2"/>
  <c r="F16" i="2"/>
  <c r="G16" i="2"/>
  <c r="H16" i="2"/>
  <c r="I30" i="2"/>
  <c r="H30" i="2"/>
  <c r="G30" i="2"/>
  <c r="F30" i="2"/>
  <c r="H42" i="2"/>
  <c r="I42" i="2"/>
  <c r="G42" i="2"/>
  <c r="F42" i="2"/>
  <c r="J20" i="2"/>
  <c r="J14" i="2"/>
  <c r="H22" i="2"/>
  <c r="I22" i="2"/>
  <c r="G22" i="2"/>
  <c r="F22" i="2"/>
  <c r="H18" i="2"/>
  <c r="G18" i="2"/>
  <c r="I18" i="2"/>
  <c r="F18" i="2"/>
  <c r="J48" i="2"/>
  <c r="I36" i="2"/>
  <c r="H36" i="2"/>
  <c r="F36" i="2"/>
  <c r="G36" i="2"/>
  <c r="J44" i="2" l="1"/>
  <c r="J42" i="2"/>
  <c r="J22" i="2"/>
  <c r="J18" i="2"/>
  <c r="J36" i="2"/>
  <c r="J12" i="2"/>
  <c r="J16" i="2"/>
  <c r="J30" i="2"/>
  <c r="E39" i="2" l="1"/>
  <c r="E50" i="2" l="1"/>
  <c r="H40" i="2"/>
  <c r="H49" i="2" s="1"/>
  <c r="I40" i="2"/>
  <c r="I49" i="2" s="1"/>
  <c r="I50" i="2" s="1"/>
  <c r="F40" i="2"/>
  <c r="G40" i="2"/>
  <c r="G49" i="2" s="1"/>
  <c r="G50" i="2" s="1"/>
  <c r="H50" i="2" l="1"/>
  <c r="J40" i="2"/>
  <c r="F49" i="2"/>
  <c r="F50" i="2" l="1"/>
  <c r="J49" i="2"/>
  <c r="J50" i="2" s="1"/>
</calcChain>
</file>

<file path=xl/sharedStrings.xml><?xml version="1.0" encoding="utf-8"?>
<sst xmlns="http://schemas.openxmlformats.org/spreadsheetml/2006/main" count="1021" uniqueCount="603">
  <si>
    <t xml:space="preserve">OBRA:  </t>
  </si>
  <si>
    <t xml:space="preserve">LOCAL: </t>
  </si>
  <si>
    <t>FORMA DE EXECUÇÃO</t>
  </si>
  <si>
    <t>BDI</t>
  </si>
  <si>
    <t xml:space="preserve">COORDENADAS GEOGRÁFICAS: </t>
  </si>
  <si>
    <t xml:space="preserve">REGIÃO/MÊS DE REFERÊNCIA:  </t>
  </si>
  <si>
    <t xml:space="preserve">PRAZO DE EXECUÇÃO:  </t>
  </si>
  <si>
    <t>ITEM</t>
  </si>
  <si>
    <t>CÓDIGO</t>
  </si>
  <si>
    <t>FONTE</t>
  </si>
  <si>
    <t>DESCRIÇÃO</t>
  </si>
  <si>
    <t>UN</t>
  </si>
  <si>
    <t>TOTAL</t>
  </si>
  <si>
    <t>SERVIÇOS PRELIMINARES</t>
  </si>
  <si>
    <t>1.1</t>
  </si>
  <si>
    <t>SETOP</t>
  </si>
  <si>
    <t>U</t>
  </si>
  <si>
    <t>1.2</t>
  </si>
  <si>
    <t>1.3</t>
  </si>
  <si>
    <t>SINAPI</t>
  </si>
  <si>
    <t>TAPUME COM TELHA METÁLICA. AF_05/2018</t>
  </si>
  <si>
    <t>1.4</t>
  </si>
  <si>
    <t>1.5</t>
  </si>
  <si>
    <t>1.6</t>
  </si>
  <si>
    <t>1.7</t>
  </si>
  <si>
    <t>M</t>
  </si>
  <si>
    <t>PROJ-EXE-135</t>
  </si>
  <si>
    <t xml:space="preserve">PROJETO EXECUTIVO DE PREVENÇÃO E COMBATE A INCÊNDIO </t>
  </si>
  <si>
    <t>ADMINISTRAÇÃO LOCAL</t>
  </si>
  <si>
    <t>2.1</t>
  </si>
  <si>
    <t>ENGENHEIRO CIVIL DE OBRA JUNIOR COM ENCARGOS COMPLEMENTARES</t>
  </si>
  <si>
    <t>H</t>
  </si>
  <si>
    <t>2.2</t>
  </si>
  <si>
    <t>ENCARREGADO GERAL COM ENCARGOS COMPLEMENTARES</t>
  </si>
  <si>
    <t>3.1</t>
  </si>
  <si>
    <t>3.2</t>
  </si>
  <si>
    <t>3.3</t>
  </si>
  <si>
    <t>CARGA DE MATERIAL DE QUALQUER NATUREZA SOBRE CAMINHÃO - MECÂNICA</t>
  </si>
  <si>
    <t>3.4</t>
  </si>
  <si>
    <t>M3XKM</t>
  </si>
  <si>
    <t>3.5</t>
  </si>
  <si>
    <t>4.1</t>
  </si>
  <si>
    <t>4.2</t>
  </si>
  <si>
    <t>DEMOLIÇÕES E REMOÇÕES</t>
  </si>
  <si>
    <t>ED-9075</t>
  </si>
  <si>
    <t>FORNECIMENTO DE ANDAIME METÁLICO PARA FACHADA (LOCAÇÃO), INCLUSIVE PISO METÁLICO E SAPATAS, EXCLUSIVE MONTAGEM E DESMONTAGEM</t>
  </si>
  <si>
    <t>MONTAGEM E DESMONTAGEM DE ANDAIME METÁLICO PARA FACHADA COM PISO METÁLICO, EXCLUSIVE FORNECIMENTO DO ANDAIME E RODAPÉ/GUARDA-CORPO EM MADEIRA</t>
  </si>
  <si>
    <t>6.1</t>
  </si>
  <si>
    <t>6.2</t>
  </si>
  <si>
    <t>6.3</t>
  </si>
  <si>
    <t>7.1</t>
  </si>
  <si>
    <t>7.2</t>
  </si>
  <si>
    <t>7.3</t>
  </si>
  <si>
    <t>8.1</t>
  </si>
  <si>
    <t>ENGRADAMENTO PARA TELHADO DE FIBROCIMENTO ONDULADA</t>
  </si>
  <si>
    <t>CUMEEIRA PARA TELHA DE FIBROCIMENTO ONDULADA E = 6 MM, INCLUSO ACESSÓRIOS DE FIXAÇÃO E IÇAMENTO. AF_07/2019</t>
  </si>
  <si>
    <t>PLU-RUF-020</t>
  </si>
  <si>
    <t>RUFO E CONTRA-RUFO DE CHAPA GALVANIZADA Nº. 24, DESENVOLVIMENTO = 33 CM</t>
  </si>
  <si>
    <t>CALHA DE CHAPA GALVANIZADA Nº. 22 GSG, DESENVOLVIMENTO = 66 CM</t>
  </si>
  <si>
    <t>RALO SEMI- HEMISFÉRICO TIPO ABACAXI D = 100 MM</t>
  </si>
  <si>
    <t>PAREDES INTERNAS</t>
  </si>
  <si>
    <t>REVESTIMENTO COM AZULEJO BRANCO (20X20CM), JUNTA A PRUMO, ASSENTAMENTO COM ARGAMASSA INDUSTRIALIZADA, INCLUSIVE REJUNTAMENTO</t>
  </si>
  <si>
    <t>PAREDES EXTERNAS</t>
  </si>
  <si>
    <t>TETOS</t>
  </si>
  <si>
    <t>11.1</t>
  </si>
  <si>
    <t>ESQUADRIAS</t>
  </si>
  <si>
    <t>13.1</t>
  </si>
  <si>
    <t>13.2</t>
  </si>
  <si>
    <t>13.3</t>
  </si>
  <si>
    <t>13.4</t>
  </si>
  <si>
    <t>REVESTIMENTO COM PORCELANATO APLICADO EM PISO, ACABAMENTO ESMALTADO ACETINADO, AMBIENTE INTERNO/EXTERNO, PADRÃO EXTRA, BORDA RETIFICADA, DIMENSÃO DA PEÇA (45X45CM), ASSENTAMENTO COM ARGAMASSA INDUSTRIALIZADA, INCLUSIVE REJUNTAMENTO</t>
  </si>
  <si>
    <t>RODAPÉ CERÂMICO DE 7CM DE ALTURA COM PLACAS TIPO ESMALTADA EXTRA DE DIMENSÕES 60X60CM. AF_06/2014</t>
  </si>
  <si>
    <t>14.1</t>
  </si>
  <si>
    <t>14.2</t>
  </si>
  <si>
    <t>14.3</t>
  </si>
  <si>
    <t>PSCIP</t>
  </si>
  <si>
    <t>15.1</t>
  </si>
  <si>
    <t>16.1</t>
  </si>
  <si>
    <t>URBANIZAÇÃO E SERVIÇOS COMPLEMENTARES</t>
  </si>
  <si>
    <t>LIMPEZA FINAL DA OBRA</t>
  </si>
  <si>
    <t xml:space="preserve">PLANILHA ORÇAMENTÁRIA DE CUSTO </t>
  </si>
  <si>
    <t>QUANTIDADE</t>
  </si>
  <si>
    <t>PREÇO UNITÁRIO</t>
  </si>
  <si>
    <t>PREÇO UNITÁRIO COM BDI</t>
  </si>
  <si>
    <t>DATA:</t>
  </si>
  <si>
    <t>( ) DIRETA</t>
  </si>
  <si>
    <t xml:space="preserve">19°35'37.62"S 46°56'2.39"W </t>
  </si>
  <si>
    <t>COBERTURA E FORRO</t>
  </si>
  <si>
    <t>BANCADAS, PRATELEIRAS E SOLEIRAS</t>
  </si>
  <si>
    <t>PINTURAS INTERNAS E EXTERNAS</t>
  </si>
  <si>
    <t>INSTALAÇÕES ELÉTRICAS</t>
  </si>
  <si>
    <t>INSTALAÇÕES HIDRAÚLICAS</t>
  </si>
  <si>
    <t>CALÇADA, RAMPA DE ACESSO E CERCAMENTO</t>
  </si>
  <si>
    <t>SUBTOTAL DO ITEM 1</t>
  </si>
  <si>
    <t>SUBTOTAL DO ITEM 2</t>
  </si>
  <si>
    <t>SUBTOTAL DO ITEM 3</t>
  </si>
  <si>
    <t>SUBTOTAL DO ITEM 4</t>
  </si>
  <si>
    <t>SUBTOTAL DO ITEM 5</t>
  </si>
  <si>
    <t>SUBTOTAL DO ITEM 6</t>
  </si>
  <si>
    <t>SUBTOTAL DO ITEM 7</t>
  </si>
  <si>
    <t>SUBTOTAL DO ITEM 8</t>
  </si>
  <si>
    <t>SUBTOTAL DO ITEM 9</t>
  </si>
  <si>
    <t>SUBTOTAL DO ITEM 10</t>
  </si>
  <si>
    <t>SUBTOTAL DO ITEM 11</t>
  </si>
  <si>
    <t>SUBTOTAL DO ITEM 12</t>
  </si>
  <si>
    <t>SUBTOTAL DO ITEM 13.1</t>
  </si>
  <si>
    <t>SUBTOTAL DO ITEM 13</t>
  </si>
  <si>
    <t>SUBTOTAL DO ITEM 13.2</t>
  </si>
  <si>
    <t>SUBTOTAL DO ITEM 15</t>
  </si>
  <si>
    <t>SUBTOTAL DO ITEM 16</t>
  </si>
  <si>
    <t>ACESSÓRIOS</t>
  </si>
  <si>
    <t>ESGOTO</t>
  </si>
  <si>
    <t xml:space="preserve">ÁGUA FRIA </t>
  </si>
  <si>
    <t>ACESSÓRIOS E ELETRODUTO</t>
  </si>
  <si>
    <t>CAIXA DE PASSAGEM</t>
  </si>
  <si>
    <t>CABOS</t>
  </si>
  <si>
    <t>SUBTOTAL DO ITEM 13.3</t>
  </si>
  <si>
    <t>QUADROS E DISPOSITIVO DE PROTEÇÃO</t>
  </si>
  <si>
    <t>SUBTOTAL DO ITEM 13.4</t>
  </si>
  <si>
    <t>PONTOS ELÉTRICOS</t>
  </si>
  <si>
    <t>ILUMINAÇÃO</t>
  </si>
  <si>
    <t>M²</t>
  </si>
  <si>
    <t>M²XMÊS</t>
  </si>
  <si>
    <t>ED-48506</t>
  </si>
  <si>
    <t>ED-48474</t>
  </si>
  <si>
    <t>REMOÇÃO DE PADRÃO DA CEMIG</t>
  </si>
  <si>
    <t>3.6</t>
  </si>
  <si>
    <t>3.7</t>
  </si>
  <si>
    <t>3.8</t>
  </si>
  <si>
    <t>REMOÇÃO DE INTERRUPTORES/TOMADAS ELÉTRICAS, DE FORMA MANUAL, SEM REAPROVEITAMENTO. AF_12/2017</t>
  </si>
  <si>
    <t>REMOÇÃO DE CABOS ELÉTRICOS, DE FORMA MANUAL, SEM REAPROVEITAMENTO. AF_12/2017</t>
  </si>
  <si>
    <t>3.9</t>
  </si>
  <si>
    <t>M³</t>
  </si>
  <si>
    <t>3.10</t>
  </si>
  <si>
    <t>TRANSPORTE DE MATERIAL DE QUALQUER NATUREZA EM CAMINHÃO DMT &gt; 5 KM (DENTRO DO PERÍMETRO URBANO)</t>
  </si>
  <si>
    <t>PRA1</t>
  </si>
  <si>
    <t xml:space="preserve">PROJETO EXECUTIVO DE INSTALAÇÕES HIDROSSANITÁRIAS </t>
  </si>
  <si>
    <t>ED-50628</t>
  </si>
  <si>
    <t>ED-48425</t>
  </si>
  <si>
    <t>ED-48408</t>
  </si>
  <si>
    <t>COBERTURA EM TELHA DE FIBROCIMENTO ESTRUTURAL, ESP. 8MM, COM RECOBRIMENTO TRANSVERSAL E LONGITUDINAL, EXCLUSIVE CUMEEIRA, INCLUSIVE ACESSÓRIOS DE FIXAÇÃO E IÇAMENTO</t>
  </si>
  <si>
    <t>6.4</t>
  </si>
  <si>
    <t>6.5</t>
  </si>
  <si>
    <t>6.6</t>
  </si>
  <si>
    <t>6.7</t>
  </si>
  <si>
    <t>REVESTIMENTO PAREDES E PISOS</t>
  </si>
  <si>
    <t>ED-51003</t>
  </si>
  <si>
    <t>FORNECIMENTO DE ARBUSTO BELA EMÍLIA COM ALTURA MÍNIMA DE 15CM, EXCLUSIVE PLANTIO</t>
  </si>
  <si>
    <t>ED-50446</t>
  </si>
  <si>
    <t>LIMPEZA FINAL PARA ENTREGA DA OBRA</t>
  </si>
  <si>
    <t>ED-50266</t>
  </si>
  <si>
    <t>M2</t>
  </si>
  <si>
    <t>TOTAL GERAL</t>
  </si>
  <si>
    <t>CO-27433</t>
  </si>
  <si>
    <t xml:space="preserve">PROJETO EXECUTIVO DE INSTALAÇÕES ELÉTRICAS </t>
  </si>
  <si>
    <t>CO-27431</t>
  </si>
  <si>
    <t>ED-50034</t>
  </si>
  <si>
    <t>FORNECIMENTO E ASSENTAMENTO DE TUBO PVC RÍGIDO, ESGOTO, PB - SÉRIE NORMAL, DN 40MM (1.1/2"), INCLUSIVE CONEXÕES</t>
  </si>
  <si>
    <t>ED-50027</t>
  </si>
  <si>
    <t>FORNECIMENTO E ASSENTAMENTO DE TUBO PVC RÍGIDO, ESGOTO, PBV - SÉRIE NORMAL, DN 50 MM (2"), INCLUSIVE CONEXÕES</t>
  </si>
  <si>
    <t>ED-50029</t>
  </si>
  <si>
    <t>FORNECIMENTO E ASSENTAMENTO DE TUBO PVC RÍGIDO, ESGOTO, PBV - SÉRIE NORMAL, DN 100 MM (4"), INCLUSIVE CONEXÕES</t>
  </si>
  <si>
    <t>ED-49896</t>
  </si>
  <si>
    <t>CAIXA DE ESGOTO DE INSPEÇÃO/PASSAGEM EM ALVENARIA(80X80X80CM), REVESTIMENTO EM ARGAMASSA COM ADITIVO IMPERMEABILIZANTE, COM TAMPA DE CONCRETO, INCLUSIVE ESCAVAÇÃO, REATERRO E TRANSPORTE E RETIRADA DO MATERIAL ESCAVADO (EM CAÇAMBA)</t>
  </si>
  <si>
    <t>ED-50019</t>
  </si>
  <si>
    <t>FORNECIMENTO E ASSENTAMENTO DE TUBO PVC RÍGIDO SOLDÁVEL, ÁGUA FRIA, DN 25 MM (3/4") , INCLUSIVE CONEXÕES</t>
  </si>
  <si>
    <t>ED-50022</t>
  </si>
  <si>
    <t>FORNECIMENTO E ASSENTAMENTO DE TUBO PVC RÍGIDO SOLDÁVEL, ÁGUA FRIA, DN 50 MM (1.1/2"), INCLUSIVE CONEXÕES</t>
  </si>
  <si>
    <t>ED-50024</t>
  </si>
  <si>
    <t>FORNECIMENTO E ASSENTAMENTO DE TUBO PVC RÍGIDO SOLDÁVEL, ÁGUA FRIA, DN 75 MM (2.1/2"), INCLUSIVE CONEXÕES</t>
  </si>
  <si>
    <t>REGISTRO DE GAVETA, TIPO BASE, ROSCÁVEL 1.1/2" (PARA TUBO SOLDÁVEL OU PPR DN 50MM/CPVC DN 42MM), INCLUSIVE ACABAMENTO (PADRÃO MÉDIO) E CANOPLA CROMADOS</t>
  </si>
  <si>
    <t>REGISTRO DE GAVETA, TIPO BASE, ROSCÁVEL 1" (PARA TUBO SOLDÁVEL OU PPR DN 32MM/CPVC DN 28MM), INCLUSIVE ACABAMENTO (PADRÃO MÉDIO) E CANOPLA CROMADOS</t>
  </si>
  <si>
    <t>(X) INDIRETA</t>
  </si>
  <si>
    <t>TORNEIRA METÁLICA PARA LAVATÓRIO, FECHAMENTO AUTOMÁTICO, ACABAMENTO CROMADO, COM AREJADOR, APLICAÇÃO DE MESA, INCLUSIVE ENGATE FLEXÍVEL METÁLICO, FORNECIMENTO E INSTALAÇÃO</t>
  </si>
  <si>
    <t>BARRA DE APOIO EM AÇO INOX POLIDO RETA, DN 1.1/4" (31,75MM), PARA ACESSIBILIDADE (PMR/PCR), COMPRIMENTO 70CM, INSTALADO EM PAREDE, INCLUSIVE FORNECIMENTO, INSTALAÇÃO E ACESSÓRIOS PARA FIXAÇÃO</t>
  </si>
  <si>
    <t>ED-48183</t>
  </si>
  <si>
    <t>PAPELEIRA PLASTICA TIPO DISPENSER PARA PAPEL HIGIENICO ROLAO</t>
  </si>
  <si>
    <t>DISPENSER EM PLÁSTICO PARA PAPEL TOALHA 2 OU 3 FOLHAS</t>
  </si>
  <si>
    <t>SABONETEIRA PLASTICA TIPO DISPENSER PARA SABONETE LIQUIDO COM RESERVATORIO 1500 ML</t>
  </si>
  <si>
    <t>DISPENSER PARA GEL/ÁLCOOL COM RESERVATORIO 800 ML</t>
  </si>
  <si>
    <t>ED-51152</t>
  </si>
  <si>
    <t>TANQUE DE LOUÇA BRANCA COM COLUNA, CAPACIDADE 22 LITROS, INCLUSIVE ACESSÓRIOS DE FIXAÇÃO, VÁLVULA DE ESCOAMENTO DE METAL COM ACABAMENTO CROMADO, SIFÃO DE METAL TIPO COPO COM ACABAMENTO CROMADO, FORNECIMENTO, INSTALAÇÃO E REJUNTAMENTO, EXCLUSIVE TORNEIRA</t>
  </si>
  <si>
    <t>VASO SANITARIO SIFONADO CONVENCIONAL PARA PCD SEM FURO FRONTAL COM LOUÇA BRANCA SEM ASSENTO, INCLUSO CONJUNTO DE LIGAÇÃO PARA BACIA SANITÁRIA AJUSTÁVEL - FORNECIMENTO E INSTALAÇÃO. AF_01/2020</t>
  </si>
  <si>
    <t>CABO DE COBRE FLEXÍVEL, CLASSE 5, ISOLAMENTO TIPO LSHF/ATOX, NÃO HALOGENADO, ANTICHAMA, TERMOPLÁSTICO, UNIPOLAR, SEÇÃO 2,5 MM2, 70°C, 450/750V</t>
  </si>
  <si>
    <t>CABO DE COBRE FLEXÍVEL, CLASSE 5, ISOLAMENTO TIPO LSHF/ATOX, NÃO HALOGENADO, ANTICHAMA, TERMOPLÁSTICO, UNIPOLAR, SEÇÃO 4 MM2, 70°C, 450/750V</t>
  </si>
  <si>
    <t>CABO DE COBRE FLEXÍVEL, CLASSE 5, ISOLAMENTO TIPO LSHF/ATOX, NÃO HALOGENADO, ANTICHAMA, TERMOPLÁSTICO, UNIPOLAR, SEÇÃO 6 MM2, 70°C, 450/750V</t>
  </si>
  <si>
    <t>CABEAMENTO ESTRUTURADO</t>
  </si>
  <si>
    <t>CABO COAXIAL RG-59-75 OHMS</t>
  </si>
  <si>
    <t>CAB-CAB-015</t>
  </si>
  <si>
    <t>CABO UTP 4 PARES CATEGORIA 6 COM REVESTIMENTO EXTERNO NÃO PROPAGANTE A CHAMA</t>
  </si>
  <si>
    <t>PATCH PANEL 48 POSIÇÕES, CATEGORIA COM GUIA TRASEIRO</t>
  </si>
  <si>
    <t>CJ</t>
  </si>
  <si>
    <t>RÉGUA COM 8 TOMADAS (2P+T), PARA FIXAÇÃO NO RACK DE 19" (1U)</t>
  </si>
  <si>
    <t>GAVETA DE VENTILAÇÃO COM 4 VENTILADORES PARA RACK 19"</t>
  </si>
  <si>
    <t>ORGANIZADOR DE CABOS DE 1U PARA RACK 19"</t>
  </si>
  <si>
    <t>CAIXA DE PASSAGEM 15 X 15 CM EM CHAPA DE FERRO COM TAMPA CEGA</t>
  </si>
  <si>
    <t>ESTABILIZADOR 127V, 60HZ - 5,0KVA</t>
  </si>
  <si>
    <t>COMPOSIÇÃO</t>
  </si>
  <si>
    <t>FORNECIMENTO E INSTALAÇÃO DE RACK 8U DE PAREDE</t>
  </si>
  <si>
    <t>FORNECIMENTO E INSTALAÇÃO DE SWITCH</t>
  </si>
  <si>
    <t>CABO TELEFÔNICO CTP-APL-5N 50.20</t>
  </si>
  <si>
    <t>CABO DE COBRE FLEXÍVEL, CLASSE 5, ISOLAMENTO TIPO EPR/HEPR, NÃO HALOGENADO, ANTICHAMA, TERMOFIXO, UNIPOLAR, SEÇÃO 35 MM2, 90°C, 0,6/1KV</t>
  </si>
  <si>
    <t>CABO DE COBRE FLEXÍVEL, CLASSE 5, ISOLAMENTO TIPO EPR/HEPR, NÃO HALOGENADO, ANTICHAMA, TERMOFIXO, UNIPOLAR, SEÇÃO 70 MM2, 90°C, 0,6/1KV</t>
  </si>
  <si>
    <t>CABO DE COBRE FLEXÍVEL, CLASSE 5, ISOLAMENTO TIPO EPR/HEPR, NÃO HALOGENADO, ANTICHAMA, TERMOFIXO, UNIPOLAR, SEÇÃO 25 MM2, 90°C, 0,6/1KV</t>
  </si>
  <si>
    <t>PREPARAÇÃO PARA EMASSAMENTO OU PINTURA (LÁTEX/ACRÍLICA) EM PAREDE, INCLUSIVE UMA (1) DEMÃO DE SELADOR ACRÍLICO</t>
  </si>
  <si>
    <t>EMASSAMENTO EM PAREDE COM MASSA CORRIDA (PVA), DUAS (2) DEMÃOS, INCLUSIVE LIXAMENTO PARA PINTURA</t>
  </si>
  <si>
    <t>PINTURA ACRÍLICA EM PAREDE, DUAS (2) DEMÃOS, EXCLUSIVE SELADOR ACRÍLICO E MASSA ACRÍLICA/CORRIDA (PVA)</t>
  </si>
  <si>
    <t>PREPARAÇÃO PARA EMASSAMENTO OU PINTURA (LÁTEX/ACRÍLICA EM TETO, INCLUSIVE UMA (1) DEMÃO DE SELADOR ACRÍLICO</t>
  </si>
  <si>
    <t xml:space="preserve">EMASSAMENTO EM TETO COM MASSA CORRIDA (PVA), DUAS (2)DEMÃOS, INCLUSIVE LIXAMENTO PARA PINTURA </t>
  </si>
  <si>
    <t>PINTURA LÁTEX (PVA) EM TETO, DUAS (2) DEMÃOS, EXCLUSIVE SELADOR ACRÍLICO E MASSA ACRÍLICA/CORRIDA (PVA)</t>
  </si>
  <si>
    <t>PIN-LIX-005</t>
  </si>
  <si>
    <t xml:space="preserve">LIXAMENTO MANUAL EM PAREDE PARA REMOÇÃO DE TINTA </t>
  </si>
  <si>
    <t>13.3.1</t>
  </si>
  <si>
    <t>REFORMA DAS INSTALAÇÕES DA NOVA SEDE DO INSTITUTO DE PREVIDÊNCIA MUNICIPAL DE ARAXÁ - IPREMA</t>
  </si>
  <si>
    <t>RUA DR. FRANKLIN DE CASTRO, 160 - CENTRO, ARAXÁ -MG, 38183-128</t>
  </si>
  <si>
    <t>INSTITUTO DE PREVIDÊNCIA MUNICIPAL DE ARAXÁ - IPREMA</t>
  </si>
  <si>
    <t>PRAÇA HELI FRANÇA, 663 - CENTRO, ARAXÁ - MG, 38183-128</t>
  </si>
  <si>
    <t>CO-27468</t>
  </si>
  <si>
    <t>4 (QUATRO) MESES</t>
  </si>
  <si>
    <t>SETOP - JUNHO/2022 ; SINAPI - OUTUBRO/2022</t>
  </si>
  <si>
    <t>PINTURA ESMALTE SINTÉTICO EM SUPERFÍCIES GALVANIZADAS, DUAS (2) DEMÃOS, INCLUSIVE UMA (1) DEMÃO DE FUNDO ANTICORROSIVO</t>
  </si>
  <si>
    <t>13.1.1</t>
  </si>
  <si>
    <t>TORNEIRA METÁLICA PARA TANQUE, ACABAMENTO CROMADO, COM AREJADOR, FORNECIMENTO E INSTALAÇÃO</t>
  </si>
  <si>
    <t xml:space="preserve">TORNEIRA METÁLICA PARA PIA, BICA MÓVEL, ABERTURA 1/4 DE VOLTA, ACABAMENTO CROMADO, COM AREJADOR, APLICAÇÃO DE MESA, INCLUSIVE ENGATE FLEXÍVEL METÁLICO, FORNECIMENTO E INSTALAÇÃO
</t>
  </si>
  <si>
    <t>CRONOGRAMA</t>
  </si>
  <si>
    <t>VALOR</t>
  </si>
  <si>
    <t>MÊS 1</t>
  </si>
  <si>
    <t>MÊS 2</t>
  </si>
  <si>
    <t xml:space="preserve">MÊS 3 </t>
  </si>
  <si>
    <t xml:space="preserve">MÊS 4 </t>
  </si>
  <si>
    <t>FÍSICO</t>
  </si>
  <si>
    <t>FINANCEIRO</t>
  </si>
  <si>
    <t>%</t>
  </si>
  <si>
    <t>DATA</t>
  </si>
  <si>
    <t>CRONOGRAMA FÍSICO FINANCEIRO</t>
  </si>
  <si>
    <t>3 (TRÊS) MESES</t>
  </si>
  <si>
    <t>REMOÇÃO DE TELHA DE FIBROCIMENTO, METÁLICA E CERÂMICA, DE FORMA MANUAL, SEM REAPROVEITAMENTO</t>
  </si>
  <si>
    <t>REMOÇÃO DE CALHA</t>
  </si>
  <si>
    <t>3.11</t>
  </si>
  <si>
    <t>DEMOLIÇÃO MANUAL DE RODAPÉ, INCLUSIVE ARGAMASSA DE ASSENTAMENTO E AFASTAMENTO, EXCLUSIVE TRANSPORTE E RETIRADA DO MATERIAL DEMOLIDO</t>
  </si>
  <si>
    <t>6.8</t>
  </si>
  <si>
    <t>REVESTIMENTO DE GESSO EM TETO, ESP. 5MM, APLICAÇÃO MANUAL (SARRAFAEADO)</t>
  </si>
  <si>
    <t>ED-9066</t>
  </si>
  <si>
    <t>MANUTENÇÃO EM ESQUADRIA METÁLICA</t>
  </si>
  <si>
    <t>ALVENARIA</t>
  </si>
  <si>
    <t>ALVENARIA DE VEDAÇÃO COM TIJOLO CERÂMICO FURADO, ESP. 14CM, PARA REVESTIMENTO, INCLUSIVE ARGAMASSA PARA ASSENTAMENTO</t>
  </si>
  <si>
    <t>CHAPISCO COM ARGAMASSA, TRAÇO 1:3 (CIMENTO E AREIA), ESP. 5MM, APLICADO EM ALVENARIA/ESTRUTURA DE CONCRETO COM COLHER, PREPARO MECÂNICO</t>
  </si>
  <si>
    <t>REBOCO COM ARGAMASSA, TRAÇO 1:2:8 (CIMENTO, CAL E AREIA), ESP. 20MM, APLICAÇÃO MANUAL, PREPARO MECÂNICO</t>
  </si>
  <si>
    <t>EMBOÇO COM ARGAMASSA, TRAÇO 1:6 (CIMENTO E AREIA), ESP. 20MM, APLICAÇÃO MANUAL, PREPARO MECÂNICO</t>
  </si>
  <si>
    <t>ESTRUTURA METÁLICA</t>
  </si>
  <si>
    <t>COTAÇÃO</t>
  </si>
  <si>
    <t>COBERTURA EM POLICARBONATO</t>
  </si>
  <si>
    <t>6.9</t>
  </si>
  <si>
    <t>IMPERMEABILIZAÇÃO DE PAREDES INTERNAS</t>
  </si>
  <si>
    <t>CAMADA DE REGULARIZAÇÃO COM ARGAMASSA, TRAÇO 1:3 (CIMENTO E AREIA), ESP. 30MM, APLICAÇÃO MANUAL, PREPARO MECÂNICO</t>
  </si>
  <si>
    <t>IMPERMEABILIZAÇÃO COM MANTA ASFÁLTICA PRÉ-FABRICADA, E = 4 MM</t>
  </si>
  <si>
    <t>PROTEÇÃO MECÂNICA COM ARGAMASSA, TRAÇO 1:3 (CIMENTO E AREIA), ESP. 15MM, APLICAÇÃO MANUAL, PREPARO MECÂNICO</t>
  </si>
  <si>
    <t>CUBA DE LOUÇA BRANCA DE EMBUTIR, FORMATO OVAL, INCLUSIVE VÁLVULA DE ESCOAMENTO DE METAL COM ACABAMENTO CROMADO, SIFÃO DE METAL TIPO COPO COM ACABAMENTO CROMADO, FORNECIMENTO E INSTALAÇÃO</t>
  </si>
  <si>
    <t>SUDECAP</t>
  </si>
  <si>
    <t>TERRA VEGETAL</t>
  </si>
  <si>
    <t>M3</t>
  </si>
  <si>
    <t>ADUBO ORGANICO</t>
  </si>
  <si>
    <t>CALCAREO DOLOMITICO (ACIMA DE 1T)</t>
  </si>
  <si>
    <t>KG</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</si>
  <si>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</si>
  <si>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ED-28427</t>
  </si>
  <si>
    <t>PROJETO EXECUTIVO DE INFRAESTRUTURA DE CABEAMENTO ESTRUTURADO /CFTV/ALARME /SEGURANÇA/ SONORIZAÇÃO</t>
  </si>
  <si>
    <t>DEMOLIÇÃO MANUAL DE PISO DE PEDRAS (MÁRMORE, GRANITO, ARDÓSIA, ETC.), INCLUSIVE AFASTAMENTO E EMPILHAMENTO, EXCLUSIVE DEMOLIÇÃO DE CONTRAPISO, TRANSPORTE E
RETIRADA DO MATERIAL DEMOLIDO</t>
  </si>
  <si>
    <t>ED-48481</t>
  </si>
  <si>
    <t>ED-48246</t>
  </si>
  <si>
    <t>REMOÇÃO MANUAL DE RUFO METÁLICO, COM REAPROVEITAMENTO, INCLUSIVE AFASTAMENTO E
EMPILHAMENTO, EXCLUSIVE TRANSPORTE E RETIRADA DO MATERIAL REMOVIDO NÃO REAPROVEITÁVEL</t>
  </si>
  <si>
    <t>ED-48505</t>
  </si>
  <si>
    <t>3.12</t>
  </si>
  <si>
    <t>ED-51132</t>
  </si>
  <si>
    <t>ED-51130</t>
  </si>
  <si>
    <t>5.1</t>
  </si>
  <si>
    <t>ED-50038</t>
  </si>
  <si>
    <t>ED-50651</t>
  </si>
  <si>
    <t>ED-49962</t>
  </si>
  <si>
    <t>ED-48232</t>
  </si>
  <si>
    <t>ED-50727</t>
  </si>
  <si>
    <t>7.4</t>
  </si>
  <si>
    <t>ED-50761</t>
  </si>
  <si>
    <t>ED-50732</t>
  </si>
  <si>
    <t>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t>
  </si>
  <si>
    <t>ED-20577</t>
  </si>
  <si>
    <t>8.2</t>
  </si>
  <si>
    <t>8.3</t>
  </si>
  <si>
    <t>8.4</t>
  </si>
  <si>
    <t>ED-50678</t>
  </si>
  <si>
    <t>9.1</t>
  </si>
  <si>
    <t>9.2</t>
  </si>
  <si>
    <t>9.3</t>
  </si>
  <si>
    <t>ED-50170</t>
  </si>
  <si>
    <t>ED-50168</t>
  </si>
  <si>
    <t>ED-50176</t>
  </si>
  <si>
    <t>ED-50716</t>
  </si>
  <si>
    <t xml:space="preserve">ED-50753 </t>
  </si>
  <si>
    <t>10.1</t>
  </si>
  <si>
    <t>10.2</t>
  </si>
  <si>
    <t>10.3</t>
  </si>
  <si>
    <t>12.1</t>
  </si>
  <si>
    <t>13.1.2</t>
  </si>
  <si>
    <t>13.1.3</t>
  </si>
  <si>
    <t>13.1.4</t>
  </si>
  <si>
    <t>13.2.1</t>
  </si>
  <si>
    <t>13.2.2</t>
  </si>
  <si>
    <t>13.2.3</t>
  </si>
  <si>
    <t>13.4.1</t>
  </si>
  <si>
    <t>13.4.2</t>
  </si>
  <si>
    <t>13.4.3</t>
  </si>
  <si>
    <t>ED-50514</t>
  </si>
  <si>
    <t xml:space="preserve">ED-50478 </t>
  </si>
  <si>
    <t>ED-50451</t>
  </si>
  <si>
    <t xml:space="preserve">ED-50495 </t>
  </si>
  <si>
    <t>ED-50478</t>
  </si>
  <si>
    <t>LUMINÁRIA DE EMERGÊNCIA, COM 30 LÂMPADAS LED DE 2 W, SEM REATOR - FORNECIMENTO E INSTALAÇÃO. AF_02/2020</t>
  </si>
  <si>
    <t>EXTINTOR DE INCÊNDIO TIPO PÓ QUÍMICO 2-A:20-B:C, CAPACIDADE 6 KG</t>
  </si>
  <si>
    <t>PLACA FOTOLUMINESCENTE "S1" OU "S2"- 380 X 190 MM (SAÍDA - DIREITA)</t>
  </si>
  <si>
    <t>PLACA FOTOLUMINESCENTE "S1" OU "S2"- 380 X 190 MM (SAÍDA - ESQUERDA)</t>
  </si>
  <si>
    <t>PLACA FOTOLUMINESCENTE "E5" - 300 X 300 MM</t>
  </si>
  <si>
    <t>PLACA FOTOLUMINESCENTE "E8" - 300 X 300 MM</t>
  </si>
  <si>
    <t>PLACA FOTOLUMINESCENTE "S12" - 380 X 190 MM (SAÍDA)</t>
  </si>
  <si>
    <t>14.4</t>
  </si>
  <si>
    <t>14.5</t>
  </si>
  <si>
    <t>14.6</t>
  </si>
  <si>
    <t>14.7</t>
  </si>
  <si>
    <t>ED-50193</t>
  </si>
  <si>
    <t>ED-50201</t>
  </si>
  <si>
    <t xml:space="preserve">ED-50202 </t>
  </si>
  <si>
    <t>ED-50199</t>
  </si>
  <si>
    <t>ED-50200</t>
  </si>
  <si>
    <t>ED-50205</t>
  </si>
  <si>
    <t>ELETRODUTO DE PVC RÍGIDO ROSCÁVEL, DN 25 MM (1"), INCLUSIVE CONEXÕES, SUPORTES E FIXAÇÃO</t>
  </si>
  <si>
    <t>ED-49309</t>
  </si>
  <si>
    <t>ED-48951</t>
  </si>
  <si>
    <t>ED-48956</t>
  </si>
  <si>
    <t>ED-48961</t>
  </si>
  <si>
    <t>ED-48363</t>
  </si>
  <si>
    <t>ED-48374</t>
  </si>
  <si>
    <t>ED-48375 R</t>
  </si>
  <si>
    <t>ED-48376</t>
  </si>
  <si>
    <t>ED-48377</t>
  </si>
  <si>
    <t xml:space="preserve">ED-49214 </t>
  </si>
  <si>
    <t>ED-48371</t>
  </si>
  <si>
    <t>ED-48942</t>
  </si>
  <si>
    <t>CABO DE COBRE FLEXÍVEL, CLASSE 5, ISOLAMENTO TIPO EPR/HEPR, NÃO HALOGENADO, ANTICHAMA, TERMOFIXO, UNIPOLAR, SEÇÃO 16 MM2, 90°C, 0,6/1KV</t>
  </si>
  <si>
    <t>ED-49001</t>
  </si>
  <si>
    <t>ED-49007</t>
  </si>
  <si>
    <t>ED-49013</t>
  </si>
  <si>
    <t>ED-49004</t>
  </si>
  <si>
    <t>ED-49995</t>
  </si>
  <si>
    <t>ED-49991</t>
  </si>
  <si>
    <t>ED-50329</t>
  </si>
  <si>
    <t xml:space="preserve">ED-22902 </t>
  </si>
  <si>
    <t>ED-50324</t>
  </si>
  <si>
    <t>ED-48164</t>
  </si>
  <si>
    <t>ED-48182</t>
  </si>
  <si>
    <t>ED-48189</t>
  </si>
  <si>
    <t>ED-48155</t>
  </si>
  <si>
    <t xml:space="preserve">ESPELHO CRISTAL, DIMENSÃO (40X60)CM, COM ESP. 4MM, EM ACABAMENTO LAPIDADO, INCLUSIVE FIXAÇÃO COM PARAFUSO TIPO FINESSON, FORNECIMENTO E INSTALAÇÃO
</t>
  </si>
  <si>
    <t>ED-50279</t>
  </si>
  <si>
    <t xml:space="preserve">ED-50290 </t>
  </si>
  <si>
    <t>SUBTOTAL DO ITEM 15.1</t>
  </si>
  <si>
    <t>15.2</t>
  </si>
  <si>
    <t>SUBTOTAL DO ITEM 15.2</t>
  </si>
  <si>
    <t>15.3</t>
  </si>
  <si>
    <t>15.3.1</t>
  </si>
  <si>
    <t>15.3.2</t>
  </si>
  <si>
    <t>15.3.3</t>
  </si>
  <si>
    <t>SUBTOTAL DO ITEM 15.3</t>
  </si>
  <si>
    <t>15.4</t>
  </si>
  <si>
    <t>SUBTOTAL DO ITEM 15.4</t>
  </si>
  <si>
    <t>15.5</t>
  </si>
  <si>
    <t>SUBTOTAL DO ITEM 15.5</t>
  </si>
  <si>
    <t>15.6</t>
  </si>
  <si>
    <t>SUBTOTAL DO ITEM 15.6</t>
  </si>
  <si>
    <t>15.7</t>
  </si>
  <si>
    <t>15.7.1</t>
  </si>
  <si>
    <t>15.7.2</t>
  </si>
  <si>
    <t>15.7.3</t>
  </si>
  <si>
    <t>15.7.4</t>
  </si>
  <si>
    <t>15.7.5</t>
  </si>
  <si>
    <t>15.7.6</t>
  </si>
  <si>
    <t>15.7.7</t>
  </si>
  <si>
    <t>15.7.8</t>
  </si>
  <si>
    <t>15.7.9</t>
  </si>
  <si>
    <t>15.7.10</t>
  </si>
  <si>
    <t>15.7.11</t>
  </si>
  <si>
    <t>15.7.12</t>
  </si>
  <si>
    <t>15.7.13</t>
  </si>
  <si>
    <t>15.7.14</t>
  </si>
  <si>
    <t>15.7.15</t>
  </si>
  <si>
    <t>SUBTOTAL DO ITEM 15.7</t>
  </si>
  <si>
    <t>16.1.1</t>
  </si>
  <si>
    <t>16.1.2</t>
  </si>
  <si>
    <t>16.1.4</t>
  </si>
  <si>
    <t>16.1.5</t>
  </si>
  <si>
    <t>16.1.6</t>
  </si>
  <si>
    <t>SUBTOTAL DO ITEM 16.1</t>
  </si>
  <si>
    <t>16.2</t>
  </si>
  <si>
    <t>16.2.1</t>
  </si>
  <si>
    <t>16.2.2</t>
  </si>
  <si>
    <t>16.2.3</t>
  </si>
  <si>
    <t>16.2.4</t>
  </si>
  <si>
    <t>SUBTOTAL DO ITEM 16.2</t>
  </si>
  <si>
    <t>16.3</t>
  </si>
  <si>
    <t>16.3.1</t>
  </si>
  <si>
    <t>16.3.2</t>
  </si>
  <si>
    <t>16.3.3</t>
  </si>
  <si>
    <t>16.3.4</t>
  </si>
  <si>
    <t>16.3.5</t>
  </si>
  <si>
    <t>16.3.6</t>
  </si>
  <si>
    <t>16.3.7</t>
  </si>
  <si>
    <t>16.3.8</t>
  </si>
  <si>
    <t>16.3.9</t>
  </si>
  <si>
    <t>16.3.10</t>
  </si>
  <si>
    <t>16.3.11</t>
  </si>
  <si>
    <t>16.3.12</t>
  </si>
  <si>
    <t>SUBTOTAL DO ITEM 16.3</t>
  </si>
  <si>
    <t>17.1</t>
  </si>
  <si>
    <t>17.2</t>
  </si>
  <si>
    <t>17.3</t>
  </si>
  <si>
    <t>17.4</t>
  </si>
  <si>
    <t>SUBTOTAL DO ITEM 17</t>
  </si>
  <si>
    <t>18.1</t>
  </si>
  <si>
    <t>SUBTOTAL DO ITEM 18</t>
  </si>
  <si>
    <t>DIVERSOS</t>
  </si>
  <si>
    <t>AR CONDICIONADO</t>
  </si>
  <si>
    <t>VIDRO TEMPERADO INCOLOR, ESP. 8MM, INCLUSIVE FIXAÇÃO E VEDAÇÃO COM GUARNIÇÃO/GAXETA DE BORRACHA NEOPRENE, FORNECIMENTO E INSTALAÇÃO, EXCLUSIVE CAIXILHO/PERFIL</t>
  </si>
  <si>
    <t>ED-51159</t>
  </si>
  <si>
    <t xml:space="preserve">JOGO DE FERRAGENS CROMADAS PARA PORTA DE VIDRO TEMPERADO, UMA FOLHA COMPOSTO DE DOBRADICAS SUPERIOR E INFERIOR, TRINCO, FECHADURA, CONTRA FECHADURA COM CAPUCHINHO SEM MOLA E PUXADOR.AF_01/2021 </t>
  </si>
  <si>
    <t>12.1.1</t>
  </si>
  <si>
    <t>ESQUADRIAS METÁLICAS</t>
  </si>
  <si>
    <t>12.2</t>
  </si>
  <si>
    <t>12.3</t>
  </si>
  <si>
    <t>PORTAS DE ALUMÍNIO E VIDROS</t>
  </si>
  <si>
    <t>PORTAS DE MADEIRA</t>
  </si>
  <si>
    <t>PORTA DE ABRIR, MADEIRA DE LEI PRANCHETA PARA PINTURA COMPLETA 90 X 210 CM,COM FERRAGENS EM FERRO LATONADO</t>
  </si>
  <si>
    <t>ED-49603</t>
  </si>
  <si>
    <t>12.3.1</t>
  </si>
  <si>
    <t>12.2.1</t>
  </si>
  <si>
    <t>12.2.2</t>
  </si>
  <si>
    <t>BANCADA EM GRANITO CINZA ANDORINHA E = 3 CM, APOIADA EM CONSOLE DE METALON 20 X 30 MM</t>
  </si>
  <si>
    <t>JANELAS DE ALUMÍNIO</t>
  </si>
  <si>
    <t>12.4</t>
  </si>
  <si>
    <t>12.4.1</t>
  </si>
  <si>
    <t>FORNECIMENTO E ASSENTAMENTO DE JANELA DE ALUMÍNIO, LINHA SUPREMA ACABAMENTO ANODIZADO, TIPO BASCULA COM CONTRAMARCO, INCLUSIVE FORNECIMENTO DE VIDRO LISO DE 4MM, FERRAGENS E ACESSÓRIOS</t>
  </si>
  <si>
    <t>ED-50961</t>
  </si>
  <si>
    <t>ELE-CAB-255</t>
  </si>
  <si>
    <t>CABODECOBREFLEXÍVEL,CLASSE5,ISOLAMENTOTIPOLSHF/ATOX,NÃOHALOGENADO,ANTICHAMA,TERMOPLÁSTICO,UNIPOLAR, SEÇÃO 16 MM2, 70°C, 450/750V</t>
  </si>
  <si>
    <t>INTERRUPTOR SIMPLES (2 MÓDULOS), 10A/250V, INCLUINDO SUPORTE E PLACA - FORNECIMENTO E INSTALAÇÃO. AF_12/2015</t>
  </si>
  <si>
    <t>ED-49310</t>
  </si>
  <si>
    <t>ELETRODUTO DE PVC RÍGIDO ROSCÁVEL, DN 32 MM (1.1/4"), INCLUSIVE CONEXÕES, SUPORTES E FIXAÇÃO</t>
  </si>
  <si>
    <t>ED-49311</t>
  </si>
  <si>
    <t>ELETRODUTO DE PVC RÍGIDO ROSCÁVEL, DN 40 MM (1.1/2"), INCLUSIVE CONEXÕES, SUPORTES E FIXAÇÃO</t>
  </si>
  <si>
    <t>39391</t>
  </si>
  <si>
    <t>LUMINARIA LED REFLETOR RETANGULAR BIVOLT, LUZ BRANCA 50W</t>
  </si>
  <si>
    <t>15.3.4</t>
  </si>
  <si>
    <t>ELE-DIS-011</t>
  </si>
  <si>
    <t>DISJUNTOR MONOPOLAR TERMOMAGNÉTICO 5KA, DE 32A</t>
  </si>
  <si>
    <t>ELE-DIS-063</t>
  </si>
  <si>
    <t>DISJUNTOR BIPOLAR TERMOMAGNÉTICO 5KA, DE 20A</t>
  </si>
  <si>
    <t>ELE-DIS-066</t>
  </si>
  <si>
    <t xml:space="preserve">DISJUNTOR BIPOLAR TERMOMAGNÉTICO 5KA, DE 32A </t>
  </si>
  <si>
    <t>ELE-DIS-068</t>
  </si>
  <si>
    <t xml:space="preserve">DISJUNTOR BIPOLAR TERMOMAGNÉTICO 5KA, DE 40A </t>
  </si>
  <si>
    <t xml:space="preserve">ELE-DIS-043 </t>
  </si>
  <si>
    <t>DISJUNTOR TRIPOLAR TERMOMAGNÉTICO 10KA, DE 60A</t>
  </si>
  <si>
    <t xml:space="preserve">ELE-DIS-045 </t>
  </si>
  <si>
    <t xml:space="preserve">DISJUNTOR TRIPOLAR TERMOMAGNÉTICO 10KA, DE 90A </t>
  </si>
  <si>
    <t>ELE-QUA-030</t>
  </si>
  <si>
    <t>QUADRO DE DISTRIBUIÇÃO PARA 50 MÓDULOS COM BARRAMENTO 100 A</t>
  </si>
  <si>
    <t>ELE-QUA-010</t>
  </si>
  <si>
    <t>QUADRO DE DISTRIBUIÇÃO PARA 20 MÓDULOS COM BARRAMENTO 100 A</t>
  </si>
  <si>
    <t>15.4.1</t>
  </si>
  <si>
    <t>15.4.2</t>
  </si>
  <si>
    <t>15.4.3</t>
  </si>
  <si>
    <t>15.4.4</t>
  </si>
  <si>
    <t>15.4.5</t>
  </si>
  <si>
    <t>15.4.6</t>
  </si>
  <si>
    <t>15.4.7</t>
  </si>
  <si>
    <t>15.4.8</t>
  </si>
  <si>
    <t>ED-49071</t>
  </si>
  <si>
    <t>CONDULETE DE ALUMÍNIO, TIPO "C", DIÂMETRO DE SAÍDA 1" (25MM), EXCLUSIVE MÓDULO E PLACA, INCLUSIVE FIXAÇÃO</t>
  </si>
  <si>
    <t>ED-49073</t>
  </si>
  <si>
    <t>CONDULETE DE ALUMÍNIO, TIPO "C", DIÂMETRO DE SAÍDA 1.1/2" (40MM), EXCLUSIVE MÓDULO E PLACA, INCLUSIVE FIXAÇÃO</t>
  </si>
  <si>
    <t>ED-49072</t>
  </si>
  <si>
    <t>CONDULETE DE ALUMÍNIO, TIPO "C", DIÂMETRO DE SAÍDA 1.1/4" (32MM), EXCLUSIVE MÓDULO E PLACA, INCLUSIVE FIXAÇÃO</t>
  </si>
  <si>
    <t>ED-17981</t>
  </si>
  <si>
    <t>CONJUNTO PARA CONDULETE DE 1" (25MM) COM UM (1) INTERRUPTOR PARALELO, CORRENTE 10A, TENSÃO 250V, (10A-250V) E PLACA DE UM (1) POSTO, INCLUSIVE FORNECIMENTO, INSTALAÇÃO, SUPORTE, MÓDULO E PLACA, EXCLUSIVE CONDULETE</t>
  </si>
  <si>
    <t>ED-17992</t>
  </si>
  <si>
    <t>PLACA CEGA PARA CONDULETE, COM DIÂMETRO DE SAÍDA 1.1/4" (32MM), EXCLUSIVE CONDULETE</t>
  </si>
  <si>
    <t>ED-17978</t>
  </si>
  <si>
    <t>CONJUNTO PARA CONDULETE DE 1" (25MM) COM UMA (1) TOMADA PADRÃO, TRÊS (3) POLOS, CORRENTE 20A, TENSÃO 250V, (2P+T/20A-250V) E PLACA DE UM (1) POSTO, INCLUSIVE FORNECIMENTO, INSTALAÇÃO, SUPORTE, MÓDULO E PLACA, EXCLUSIVE CONDULETE</t>
  </si>
  <si>
    <t>ED-17980</t>
  </si>
  <si>
    <t>15.5.1</t>
  </si>
  <si>
    <t xml:space="preserve">ELE-ELE-035 </t>
  </si>
  <si>
    <t>ELETRODUTO DE PVC RÍGIDO ROSCÁVEL, DN 60 MM (2.1/2"),
INCLUSIVE CONEXÕES, SUPORTES E FIXAÇÃO</t>
  </si>
  <si>
    <t>SUBTOTAL DO ITEM 12.2</t>
  </si>
  <si>
    <t>SUBTOTAL DO ITEM 12.1</t>
  </si>
  <si>
    <t>SUBTOTAL DO ITEM 12.3</t>
  </si>
  <si>
    <t>SUBTOTAL DO ITEM 12.4</t>
  </si>
  <si>
    <t>PAREDE EM CHAPA DE GESSO ACARTONADO (DRYWALL), DIVISÃO ENTRE ÁREAS SECAS DE UMA MESMA UNIDADE (ST/ST), ESP. 115 MM, INCLUSIVE MONTANTES, GUIAS E ACESSÓRIOS, EXCLUSIVE ISOLANTE TÉRMICO/ACÚSTICO</t>
  </si>
  <si>
    <t>ED-48209</t>
  </si>
  <si>
    <t>ED-50943</t>
  </si>
  <si>
    <t>CORRIMÃO DUPLO EM TUBO DE AÇO INOX D = 1 1/2" - FIXADO EM ALVENARIA (escada e rampa de acesso)</t>
  </si>
  <si>
    <t>PISO PODOTÁTIL DE BORRACHA, ALERTA, ESP. 5MM, COR PRETA, ASSENTAMENTO COM COLA DE CONTATO, INCLUSIVE FORNECIMENTO E INSTALAÇÃO (escada e rampa de acesso)</t>
  </si>
  <si>
    <t>4.3</t>
  </si>
  <si>
    <t>4.4</t>
  </si>
  <si>
    <t>ED-50946</t>
  </si>
  <si>
    <t>ED-49393</t>
  </si>
  <si>
    <t>LUMINÁRIA COMERCIAL CHANFRADA DE SOBREPOR COMPLETA, PARA DUAS (2) LÂMPADAS TUBULARES FLUORESCENTE 2X32W-ØT8, FORNECIMENTO E INSTALAÇÃO, INCLUSIVE BASE, REATOR E LÂMPADAS</t>
  </si>
  <si>
    <t>CAIXA DE GORDURA SIMPLES (CAPACIDADE: 36 L), RETANGULAR, EM ALVENARIA COM BLOCOS DE CONCRETO, DIMENSÕES INTERNAS = 0,2X0,4 M, ALTURA INTERNA = 0,8 M. AF_12/2020</t>
  </si>
  <si>
    <t>HID-SIF-005</t>
  </si>
  <si>
    <t>CAIXA SIFONADA EM PVC COM GRELHA QUADRADA150 X 150 X 50 MM</t>
  </si>
  <si>
    <t>16.3.13</t>
  </si>
  <si>
    <t>CUBA EM AÇO INOXIDÁVEL DE EMBUTIR, AISI 304, APLICAÇÃO PARA PIA (560X330X115MM), NÚMERO 2, ASSENTAMENTO EM BANCADA, INCLUSIVE VÁLVULA DE ESCOAMENTO DE METAL COM ACABAMENTO CROMADO, SIFÃO DE METAL TIPO COPO COM ACABAMENTO CROMADO, FORNECIMENTO E INSTALAÇÃO</t>
  </si>
  <si>
    <t>ED-50278</t>
  </si>
  <si>
    <t>COBERTURA EM TELHA DE POLIPROPILENO TRANSLÚCIDA</t>
  </si>
  <si>
    <t>ED-9320</t>
  </si>
  <si>
    <t>PISO EM CONCRETO, USINADO CONVENCIONAL, FCK 15MPA, COM TELA SOLDADA NERVURADA TIPO Q-138, ACABAMENTO POLÍDO EM NÍVEL ZERO, ESP. 10CM, INCLUSIVE FORNECIMENTO, LANÇAMENTO, ADENSAMENTO, EXCLUSIVE JUNTA DE DILATAÇÃO (entrada e estacionamento)</t>
  </si>
  <si>
    <t>GUARDA-CORPO EM AÇO INOX D = 1 1/2", COM SUBDIVISÕES EM TUBO DE AÇO INOX D = 1/2", H = 1,05 M (escada e rampa de acesso)</t>
  </si>
  <si>
    <t>21.32.01</t>
  </si>
  <si>
    <t>21.32.02</t>
  </si>
  <si>
    <t>21.32.05</t>
  </si>
  <si>
    <t>TOMADA MÉDIA DE EMBUTIR (2 MÓDULOS), 2P+T 20 A, INCLUINDO SUPORTE E PLACA  FORNECIMENTO E INSTALAÇÃO. AF_12/2015</t>
  </si>
  <si>
    <t>15.5.2</t>
  </si>
  <si>
    <t>15.5.3</t>
  </si>
  <si>
    <t>15.5.4</t>
  </si>
  <si>
    <t>15.5.5</t>
  </si>
  <si>
    <t>15.5.6</t>
  </si>
  <si>
    <t>15.5.7</t>
  </si>
  <si>
    <t>15.5.8</t>
  </si>
  <si>
    <t>15.5.9</t>
  </si>
  <si>
    <t xml:space="preserve">ED-48438 </t>
  </si>
  <si>
    <t>COTAÇÃO: AR CONDIONADO</t>
  </si>
  <si>
    <t xml:space="preserve">COTAÇÃO: </t>
  </si>
  <si>
    <t>LOJA 1</t>
  </si>
  <si>
    <t>LOJA 2</t>
  </si>
  <si>
    <t>LOJA 3</t>
  </si>
  <si>
    <t>VALOR:</t>
  </si>
  <si>
    <t>MÉDIA DOS VALORES</t>
  </si>
  <si>
    <t>COTAÇÃO: TELHA DE POLIPROPILENO</t>
  </si>
  <si>
    <t>COTAÇÃO: COBERTURA POLICARBONATO</t>
  </si>
  <si>
    <t>COTAÇÃO:</t>
  </si>
  <si>
    <t xml:space="preserve">VALORES </t>
  </si>
  <si>
    <t>COT-02</t>
  </si>
  <si>
    <t>COT-03</t>
  </si>
  <si>
    <t>Código</t>
  </si>
  <si>
    <t>Fonte</t>
  </si>
  <si>
    <t>Equipamento</t>
  </si>
  <si>
    <t>Unidade</t>
  </si>
  <si>
    <t>Quantidade</t>
  </si>
  <si>
    <t>Custo unitário com desoneração</t>
  </si>
  <si>
    <t>Custo total com desoneração</t>
  </si>
  <si>
    <t>Total de Equipamentos</t>
  </si>
  <si>
    <t>Mão de obra</t>
  </si>
  <si>
    <t>ED-50362</t>
  </si>
  <si>
    <t>Ajudante de eletricista com encargos complementares</t>
  </si>
  <si>
    <t>ED-50373</t>
  </si>
  <si>
    <t>Eletricista com encargo complementares</t>
  </si>
  <si>
    <t>Total de mão de obra</t>
  </si>
  <si>
    <t>COTAÇÃO: RACK DE PAREDE</t>
  </si>
  <si>
    <t>Rack 8U de parede</t>
  </si>
  <si>
    <t>COT-01</t>
  </si>
  <si>
    <t>COT-04</t>
  </si>
  <si>
    <t>Parafuso de aço zincado com rosca soberba, cabeça chata e fenda simples, diâmetro 4,2 mm, comprimento * 32 * mm</t>
  </si>
  <si>
    <t>Bucha de nylon sem aba s8</t>
  </si>
  <si>
    <t>Material/Serviços</t>
  </si>
  <si>
    <t>Total de material/Serviços</t>
  </si>
  <si>
    <t>Custo total unitário com desoneração</t>
  </si>
  <si>
    <t>COMPOSIÇÃO 001: 15.7.9 FORNECIMENTO E INSTALAÇÃO DE RACK 8U DE PAREDE</t>
  </si>
  <si>
    <t>COMP-001</t>
  </si>
  <si>
    <t>COMPOSIÇÃO 002: 15.7.10 FORNECIMENTO E INSTALAÇÃO DE SWITCH</t>
  </si>
  <si>
    <t>COTAÇÃO: SWITCH</t>
  </si>
  <si>
    <t>Switch</t>
  </si>
  <si>
    <t>COMP-002</t>
  </si>
  <si>
    <t>16.1.7</t>
  </si>
  <si>
    <t xml:space="preserve"> CAIXA D´ÁGUA EM POLIETILENO, 500 LITROS - FORNECIMENTO E INSTALAÇÃO. AF_06/2021</t>
  </si>
  <si>
    <t>COTAÇÃO 02 - TELHA POLIPROPILENO</t>
  </si>
  <si>
    <t>COTAÇÃO 03- CHAPA EM POLICABORNATO</t>
  </si>
  <si>
    <t>COTAÇÃO 04- RACK DE PAREDE</t>
  </si>
  <si>
    <t>COTAÇÃO 05 -SWITCH</t>
  </si>
  <si>
    <t>COTAÇÃO 01 - AR CONDICIONADO</t>
  </si>
  <si>
    <t>COMPOSIÇÃO 003: 12.1.1. MANUTENÇÃO EM ESQUADRIA METÁLICA</t>
  </si>
  <si>
    <t>ED-7830</t>
  </si>
  <si>
    <t>Serralheiro com encargos complementares</t>
  </si>
  <si>
    <t>SETOP - OUTUBRO/2022 ; SINAPI - OUTUBRO/2022 - SUDECAP OUTUBRO/2022</t>
  </si>
  <si>
    <t>15.1.1.</t>
  </si>
  <si>
    <t>15.1.2</t>
  </si>
  <si>
    <t>15.1.3</t>
  </si>
  <si>
    <t>15.1.4</t>
  </si>
  <si>
    <t>15.2.1</t>
  </si>
  <si>
    <t>CAIXA DE PASSAGEM Nº 3 PADRÃO TELEBRÁS DIM. (40 X 40 X 12) CM EM CHAPA DE AÇO GALVANIZADO</t>
  </si>
  <si>
    <t>ED-49179</t>
  </si>
  <si>
    <t>16.2.5</t>
  </si>
  <si>
    <t>16.2.6</t>
  </si>
  <si>
    <t xml:space="preserve">MOBILIZAÇÃO E DESMOBILIZAÇÃO DE OBRA EM CENTRO URBANO  OU REGIÃO LIMÍTROFE COM VALOR ATÉ O VALOR DE 1.000.000,00
</t>
  </si>
  <si>
    <t>ED-50392</t>
  </si>
  <si>
    <t>SUBTOTAL DO ITEM 19</t>
  </si>
  <si>
    <t>19.1</t>
  </si>
  <si>
    <t>SUBTOTAL DO ITEM 14</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</si>
</sst>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R$&quot;\ * #,##0.00_-;\-&quot;R$&quot;\ * #,##0.00_-;_-&quot;R$&quot;\ * &quot;-&quot;??_-;_-@_-"/>
    <numFmt numFmtId="164" formatCode="_(* #,##0.00_);_(* \(#,##0.00\);_(* &quot;-&quot;??_);_(@_)"/>
    <numFmt numFmtId="165" formatCode="_(&quot;R$ &quot;* #,##0.00_);_(&quot;R$ &quot;* \(#,##0.00\);_(&quot;R$ &quot;* &quot;-&quot;??_);_(@_)"/>
    <numFmt numFmtId="166" formatCode="[$-416]mmm\-yy;@"/>
  </numFmts>
  <fonts count="22"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b/>
      <sz val="10"/>
      <color theme="1"/>
      <name val="Arial"/>
      <family val="2"/>
    </font>
    <font>
      <sz val="11"/>
      <color indexed="8"/>
      <name val="Calibri"/>
      <family val="2"/>
    </font>
    <font>
      <sz val="10"/>
      <name val="Arial"/>
      <family val="2"/>
    </font>
    <font>
      <b/>
      <sz val="10"/>
      <name val="Arial"/>
      <family val="2"/>
    </font>
    <font>
      <sz val="10"/>
      <color rgb="FF202124"/>
      <name val="Arial"/>
      <family val="2"/>
    </font>
    <font>
      <sz val="10"/>
      <color rgb="FF000000"/>
      <name val="Arial"/>
      <family val="2"/>
    </font>
    <font>
      <sz val="10"/>
      <color rgb="FF010000"/>
      <name val="Arial"/>
      <family val="2"/>
    </font>
    <font>
      <sz val="10"/>
      <color indexed="8"/>
      <name val="Arial"/>
      <family val="2"/>
    </font>
    <font>
      <sz val="8"/>
      <name val="Calibri"/>
      <family val="2"/>
      <scheme val="minor"/>
    </font>
    <font>
      <sz val="8"/>
      <color theme="1"/>
      <name val="Arial"/>
      <family val="2"/>
    </font>
    <font>
      <b/>
      <sz val="8"/>
      <color theme="1"/>
      <name val="Arial"/>
      <family val="2"/>
    </font>
    <font>
      <b/>
      <sz val="10"/>
      <color indexed="8"/>
      <name val="Arial"/>
      <family val="2"/>
    </font>
    <font>
      <b/>
      <sz val="10"/>
      <color rgb="FF010000"/>
      <name val="Arial"/>
      <family val="2"/>
    </font>
    <font>
      <sz val="9"/>
      <color rgb="FF010000"/>
      <name val="Arial"/>
      <family val="2"/>
    </font>
    <font>
      <sz val="11"/>
      <color indexed="8"/>
      <name val="Arial"/>
      <family val="2"/>
    </font>
    <font>
      <b/>
      <sz val="11"/>
      <color theme="1"/>
      <name val="Arial"/>
      <family val="2"/>
    </font>
    <font>
      <sz val="12"/>
      <color theme="1"/>
      <name val="Calibri"/>
      <family val="2"/>
      <scheme val="minor"/>
    </font>
    <font>
      <b/>
      <sz val="12"/>
      <color theme="1"/>
      <name val="Arial"/>
      <family val="2"/>
    </font>
  </fonts>
  <fills count="7">
    <fill>
      <patternFill patternType="none"/>
    </fill>
    <fill>
      <patternFill patternType="gray125"/>
    </fill>
    <fill>
      <patternFill patternType="solid">
        <fgColor theme="0" tint="-0.14999847407452621"/>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rgb="FF3366FF"/>
        <bgColor indexed="64"/>
      </patternFill>
    </fill>
    <fill>
      <patternFill patternType="solid">
        <fgColor rgb="FFD8CFFD"/>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s>
  <cellStyleXfs count="12">
    <xf numFmtId="0" fontId="0" fillId="0" borderId="0"/>
    <xf numFmtId="164" fontId="5"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164" fontId="18" fillId="0" borderId="0" applyFont="0" applyFill="0" applyBorder="0" applyAlignment="0" applyProtection="0"/>
    <xf numFmtId="9" fontId="1" fillId="0" borderId="0" applyFont="0" applyFill="0" applyBorder="0" applyAlignment="0" applyProtection="0"/>
  </cellStyleXfs>
  <cellXfs count="253">
    <xf numFmtId="0" fontId="0" fillId="0" borderId="0" xfId="0"/>
    <xf numFmtId="0" fontId="3" fillId="0" borderId="0" xfId="0" applyFont="1"/>
    <xf numFmtId="0" fontId="3" fillId="0" borderId="1" xfId="0" applyFont="1" applyBorder="1"/>
    <xf numFmtId="0" fontId="3" fillId="0" borderId="1" xfId="0" applyFont="1" applyBorder="1" applyAlignment="1">
      <alignment horizontal="center"/>
    </xf>
    <xf numFmtId="0" fontId="3" fillId="0" borderId="1" xfId="0" applyFont="1" applyBorder="1" applyAlignment="1">
      <alignment horizontal="center" vertical="center"/>
    </xf>
    <xf numFmtId="0" fontId="3" fillId="0" borderId="0" xfId="0" applyFont="1" applyAlignment="1">
      <alignment vertical="center"/>
    </xf>
    <xf numFmtId="0" fontId="3" fillId="0" borderId="10" xfId="0" applyFont="1" applyBorder="1" applyAlignment="1">
      <alignment vertical="center"/>
    </xf>
    <xf numFmtId="0" fontId="4" fillId="0" borderId="1" xfId="0" applyFont="1" applyBorder="1" applyAlignment="1">
      <alignment horizontal="left" vertical="center"/>
    </xf>
    <xf numFmtId="10" fontId="3" fillId="0" borderId="1" xfId="0" applyNumberFormat="1" applyFont="1" applyBorder="1" applyAlignment="1">
      <alignment horizontal="center" vertical="center"/>
    </xf>
    <xf numFmtId="44" fontId="3" fillId="0" borderId="1" xfId="7" applyFont="1" applyBorder="1" applyAlignment="1">
      <alignment horizontal="center"/>
    </xf>
    <xf numFmtId="44" fontId="3" fillId="0" borderId="1" xfId="7" applyFont="1" applyFill="1" applyBorder="1"/>
    <xf numFmtId="44" fontId="3" fillId="0" borderId="1" xfId="7" applyFont="1" applyFill="1" applyBorder="1" applyAlignment="1">
      <alignment horizontal="center"/>
    </xf>
    <xf numFmtId="44" fontId="3" fillId="0" borderId="1" xfId="7" applyFont="1" applyFill="1" applyBorder="1" applyAlignment="1">
      <alignment horizontal="right"/>
    </xf>
    <xf numFmtId="0" fontId="0" fillId="0" borderId="1" xfId="0" applyBorder="1"/>
    <xf numFmtId="0" fontId="14" fillId="2" borderId="1" xfId="0" applyFont="1" applyFill="1" applyBorder="1" applyAlignment="1">
      <alignment horizontal="center" vertical="center"/>
    </xf>
    <xf numFmtId="0" fontId="14" fillId="3" borderId="1" xfId="0" applyFont="1" applyFill="1" applyBorder="1"/>
    <xf numFmtId="44" fontId="14" fillId="3" borderId="1" xfId="0" applyNumberFormat="1" applyFont="1" applyFill="1" applyBorder="1"/>
    <xf numFmtId="9" fontId="14" fillId="3" borderId="1" xfId="8" applyFont="1" applyFill="1" applyBorder="1"/>
    <xf numFmtId="44" fontId="3" fillId="0" borderId="1" xfId="7" applyFont="1" applyFill="1" applyBorder="1" applyAlignment="1">
      <alignment horizontal="center" vertical="center"/>
    </xf>
    <xf numFmtId="44" fontId="3" fillId="0" borderId="1" xfId="7" applyFont="1" applyFill="1" applyBorder="1" applyAlignment="1">
      <alignment horizontal="right" vertical="center"/>
    </xf>
    <xf numFmtId="0" fontId="0" fillId="0" borderId="0" xfId="0" applyAlignment="1">
      <alignment horizontal="center"/>
    </xf>
    <xf numFmtId="44" fontId="4" fillId="0" borderId="1" xfId="7" applyFont="1" applyFill="1" applyBorder="1" applyAlignment="1">
      <alignment horizontal="right"/>
    </xf>
    <xf numFmtId="0" fontId="3" fillId="0" borderId="1" xfId="0" applyFont="1" applyBorder="1" applyAlignment="1">
      <alignment horizontal="center" vertical="center"/>
    </xf>
    <xf numFmtId="0" fontId="3" fillId="0" borderId="1" xfId="0" applyFont="1" applyFill="1" applyBorder="1" applyAlignment="1">
      <alignment horizontal="center"/>
    </xf>
    <xf numFmtId="0" fontId="11" fillId="0" borderId="1" xfId="4" applyFont="1" applyFill="1" applyBorder="1" applyAlignment="1">
      <alignment horizontal="center" vertical="center" wrapText="1"/>
    </xf>
    <xf numFmtId="0" fontId="11" fillId="0" borderId="6" xfId="4" applyFont="1" applyFill="1" applyBorder="1" applyAlignment="1">
      <alignment horizontal="justify" vertical="center" wrapText="1"/>
    </xf>
    <xf numFmtId="0" fontId="6" fillId="0" borderId="1" xfId="3" applyFill="1" applyBorder="1" applyAlignment="1">
      <alignment horizontal="center" vertical="center"/>
    </xf>
    <xf numFmtId="0" fontId="3" fillId="0" borderId="14" xfId="0" applyFont="1" applyFill="1" applyBorder="1" applyAlignment="1">
      <alignment horizontal="center" vertical="center"/>
    </xf>
    <xf numFmtId="44" fontId="3" fillId="0" borderId="14" xfId="0" applyNumberFormat="1" applyFont="1" applyFill="1" applyBorder="1" applyAlignment="1">
      <alignment horizontal="center" vertical="center"/>
    </xf>
    <xf numFmtId="44" fontId="10" fillId="0" borderId="1" xfId="0" applyNumberFormat="1" applyFont="1" applyFill="1" applyBorder="1" applyAlignment="1">
      <alignment horizontal="center" vertical="center" wrapText="1"/>
    </xf>
    <xf numFmtId="0" fontId="0" fillId="0" borderId="0" xfId="0" applyFill="1"/>
    <xf numFmtId="0" fontId="3" fillId="0" borderId="1" xfId="0" applyFont="1" applyFill="1" applyBorder="1" applyAlignment="1">
      <alignment horizontal="center" vertical="center"/>
    </xf>
    <xf numFmtId="44" fontId="3" fillId="0" borderId="1" xfId="0" applyNumberFormat="1" applyFont="1" applyFill="1" applyBorder="1" applyAlignment="1">
      <alignment horizontal="center" vertical="center"/>
    </xf>
    <xf numFmtId="0" fontId="3" fillId="0" borderId="1" xfId="0" applyFont="1" applyFill="1" applyBorder="1" applyAlignment="1">
      <alignment wrapText="1"/>
    </xf>
    <xf numFmtId="44" fontId="3" fillId="0" borderId="1" xfId="0" applyNumberFormat="1" applyFont="1" applyFill="1" applyBorder="1"/>
    <xf numFmtId="44" fontId="3" fillId="0" borderId="1" xfId="0" applyNumberFormat="1" applyFont="1" applyFill="1" applyBorder="1" applyAlignment="1">
      <alignment vertical="center"/>
    </xf>
    <xf numFmtId="0" fontId="3" fillId="0" borderId="1" xfId="0" applyFont="1" applyFill="1" applyBorder="1" applyAlignment="1">
      <alignment horizontal="left" vertical="center" wrapText="1"/>
    </xf>
    <xf numFmtId="0" fontId="13" fillId="0" borderId="0" xfId="0" applyFont="1"/>
    <xf numFmtId="0" fontId="14" fillId="4" borderId="1" xfId="0" applyFont="1" applyFill="1" applyBorder="1" applyAlignment="1">
      <alignment horizontal="center" vertical="center"/>
    </xf>
    <xf numFmtId="0" fontId="13" fillId="4" borderId="1" xfId="0" applyFont="1" applyFill="1" applyBorder="1" applyAlignment="1">
      <alignment horizontal="center" vertical="center"/>
    </xf>
    <xf numFmtId="44" fontId="13" fillId="4" borderId="1" xfId="7" applyFont="1" applyFill="1" applyBorder="1" applyAlignment="1">
      <alignment horizontal="center" vertical="center"/>
    </xf>
    <xf numFmtId="0" fontId="14" fillId="4" borderId="1" xfId="0" applyFont="1" applyFill="1" applyBorder="1" applyAlignment="1">
      <alignment horizontal="center" vertical="center" wrapText="1"/>
    </xf>
    <xf numFmtId="44" fontId="13" fillId="4" borderId="1" xfId="7" applyFont="1" applyFill="1" applyBorder="1" applyAlignment="1">
      <alignment horizontal="center" vertical="center"/>
    </xf>
    <xf numFmtId="0" fontId="0" fillId="0" borderId="0" xfId="0" applyFill="1" applyBorder="1"/>
    <xf numFmtId="0" fontId="14" fillId="0" borderId="0" xfId="0" applyFont="1" applyFill="1" applyBorder="1" applyAlignment="1">
      <alignment horizontal="center" vertical="center"/>
    </xf>
    <xf numFmtId="0" fontId="13" fillId="0" borderId="0" xfId="0" applyFont="1" applyFill="1" applyBorder="1" applyAlignment="1">
      <alignment horizontal="center" vertical="center"/>
    </xf>
    <xf numFmtId="49" fontId="11" fillId="0" borderId="1" xfId="4" applyNumberFormat="1" applyFont="1" applyFill="1" applyBorder="1" applyAlignment="1">
      <alignment horizontal="center" vertical="center" wrapText="1"/>
    </xf>
    <xf numFmtId="166" fontId="11" fillId="0" borderId="1" xfId="4" applyNumberFormat="1" applyFont="1" applyFill="1" applyBorder="1" applyAlignment="1">
      <alignment horizontal="center" vertical="center" wrapText="1"/>
    </xf>
    <xf numFmtId="0" fontId="6" fillId="0" borderId="4" xfId="3" applyFill="1" applyBorder="1" applyAlignment="1">
      <alignment horizontal="center" vertical="center"/>
    </xf>
    <xf numFmtId="49" fontId="9" fillId="0" borderId="1" xfId="0" applyNumberFormat="1" applyFont="1" applyFill="1" applyBorder="1" applyAlignment="1">
      <alignment horizontal="center" vertical="center" wrapText="1" readingOrder="1"/>
    </xf>
    <xf numFmtId="49" fontId="9" fillId="0" borderId="1" xfId="0" applyNumberFormat="1" applyFont="1" applyFill="1" applyBorder="1" applyAlignment="1">
      <alignment vertical="center" wrapText="1" readingOrder="1"/>
    </xf>
    <xf numFmtId="0" fontId="10" fillId="0" borderId="1" xfId="0" applyFont="1" applyFill="1" applyBorder="1" applyAlignment="1">
      <alignment horizontal="center" vertical="center" wrapText="1"/>
    </xf>
    <xf numFmtId="49" fontId="9" fillId="0" borderId="5" xfId="0" applyNumberFormat="1" applyFont="1" applyFill="1" applyBorder="1" applyAlignment="1">
      <alignment horizontal="center" vertical="center" wrapText="1" readingOrder="1"/>
    </xf>
    <xf numFmtId="49" fontId="9" fillId="0" borderId="5" xfId="0" applyNumberFormat="1" applyFont="1" applyFill="1" applyBorder="1" applyAlignment="1">
      <alignment vertical="center" wrapText="1" readingOrder="1"/>
    </xf>
    <xf numFmtId="0" fontId="8" fillId="0" borderId="0" xfId="0" applyFont="1" applyAlignment="1">
      <alignment horizontal="center" vertical="center"/>
    </xf>
    <xf numFmtId="0" fontId="3" fillId="0" borderId="1" xfId="0" applyFont="1" applyBorder="1" applyAlignment="1">
      <alignment vertical="center"/>
    </xf>
    <xf numFmtId="0" fontId="4" fillId="0" borderId="1" xfId="0" applyFont="1" applyBorder="1" applyAlignment="1">
      <alignment horizontal="center" vertical="center"/>
    </xf>
    <xf numFmtId="0" fontId="14" fillId="5" borderId="1" xfId="0" applyFont="1" applyFill="1" applyBorder="1" applyAlignment="1">
      <alignment horizontal="center" vertical="center"/>
    </xf>
    <xf numFmtId="44" fontId="13" fillId="4" borderId="1" xfId="7" applyFont="1" applyFill="1" applyBorder="1" applyAlignment="1">
      <alignment horizontal="center" vertical="center"/>
    </xf>
    <xf numFmtId="44" fontId="13" fillId="4" borderId="4" xfId="7" applyFont="1" applyFill="1" applyBorder="1" applyAlignment="1">
      <alignment horizontal="center" vertical="center"/>
    </xf>
    <xf numFmtId="44" fontId="13" fillId="4" borderId="2" xfId="7" applyFont="1" applyFill="1" applyBorder="1" applyAlignment="1">
      <alignment horizontal="center" vertical="center"/>
    </xf>
    <xf numFmtId="44" fontId="13" fillId="4" borderId="3" xfId="7" applyFont="1" applyFill="1" applyBorder="1" applyAlignment="1">
      <alignment horizontal="center" vertical="center"/>
    </xf>
    <xf numFmtId="0" fontId="14" fillId="2" borderId="5" xfId="0" applyFont="1" applyFill="1" applyBorder="1" applyAlignment="1">
      <alignment horizontal="center" vertical="center"/>
    </xf>
    <xf numFmtId="0" fontId="14" fillId="2" borderId="14" xfId="0" applyFont="1" applyFill="1" applyBorder="1" applyAlignment="1">
      <alignment horizontal="center" vertical="center"/>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3" xfId="0" applyFont="1" applyBorder="1" applyAlignment="1">
      <alignment horizontal="center" vertical="center" wrapText="1"/>
    </xf>
    <xf numFmtId="44" fontId="13" fillId="0" borderId="5" xfId="0" applyNumberFormat="1" applyFont="1" applyBorder="1" applyAlignment="1">
      <alignment horizontal="center" vertical="center"/>
    </xf>
    <xf numFmtId="44" fontId="13" fillId="0" borderId="14" xfId="0" applyNumberFormat="1" applyFont="1" applyBorder="1" applyAlignment="1">
      <alignment horizontal="center" vertical="center"/>
    </xf>
    <xf numFmtId="0" fontId="14" fillId="2" borderId="1" xfId="0" applyFont="1" applyFill="1" applyBorder="1" applyAlignment="1">
      <alignment horizontal="center" vertical="center"/>
    </xf>
    <xf numFmtId="44" fontId="13" fillId="0" borderId="1" xfId="0" applyNumberFormat="1" applyFont="1" applyBorder="1" applyAlignment="1">
      <alignment horizontal="left" vertical="center"/>
    </xf>
    <xf numFmtId="0" fontId="7" fillId="0" borderId="0" xfId="0" applyFont="1" applyAlignment="1">
      <alignment horizontal="center" vertical="center"/>
    </xf>
    <xf numFmtId="0" fontId="4" fillId="3" borderId="4"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3" fillId="0" borderId="14" xfId="0" applyFont="1" applyBorder="1" applyAlignment="1">
      <alignment vertical="center"/>
    </xf>
    <xf numFmtId="0" fontId="4" fillId="0" borderId="14" xfId="0" applyFont="1" applyBorder="1" applyAlignment="1">
      <alignment horizontal="center" vertical="center"/>
    </xf>
    <xf numFmtId="0" fontId="14" fillId="3" borderId="1" xfId="0" applyFont="1" applyFill="1" applyBorder="1" applyAlignment="1">
      <alignment horizontal="center" vertical="center"/>
    </xf>
    <xf numFmtId="0" fontId="14" fillId="3" borderId="1" xfId="0" applyFont="1" applyFill="1" applyBorder="1" applyAlignment="1">
      <alignment horizontal="center"/>
    </xf>
    <xf numFmtId="0" fontId="4" fillId="0" borderId="4"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3" fillId="0" borderId="1" xfId="0" applyFont="1" applyBorder="1" applyAlignment="1">
      <alignment horizontal="left" vertical="center" wrapText="1"/>
    </xf>
    <xf numFmtId="0" fontId="6" fillId="0" borderId="1" xfId="0" applyFont="1" applyBorder="1" applyAlignment="1">
      <alignment horizontal="left" vertical="center" wrapText="1"/>
    </xf>
    <xf numFmtId="0" fontId="2" fillId="0" borderId="1" xfId="0" applyFont="1" applyBorder="1" applyAlignment="1">
      <alignment horizontal="center" vertical="center"/>
    </xf>
    <xf numFmtId="0" fontId="3" fillId="0" borderId="17" xfId="0" applyFont="1" applyBorder="1"/>
    <xf numFmtId="0" fontId="3" fillId="0" borderId="0" xfId="0" applyFont="1" applyBorder="1"/>
    <xf numFmtId="0" fontId="3" fillId="0" borderId="18" xfId="0" applyFont="1" applyBorder="1"/>
    <xf numFmtId="0" fontId="3" fillId="4" borderId="1" xfId="0" applyFont="1" applyFill="1" applyBorder="1"/>
    <xf numFmtId="0" fontId="4" fillId="4" borderId="1" xfId="0" applyFont="1" applyFill="1" applyBorder="1"/>
    <xf numFmtId="0" fontId="4" fillId="4" borderId="1" xfId="0" applyFont="1" applyFill="1" applyBorder="1" applyAlignment="1">
      <alignment horizontal="right"/>
    </xf>
    <xf numFmtId="0" fontId="4" fillId="4" borderId="1" xfId="0" applyFont="1" applyFill="1" applyBorder="1" applyAlignment="1">
      <alignment horizontal="center"/>
    </xf>
    <xf numFmtId="0" fontId="4" fillId="4" borderId="1" xfId="0" applyFont="1" applyFill="1" applyBorder="1" applyAlignment="1">
      <alignment horizontal="center"/>
    </xf>
    <xf numFmtId="0" fontId="4" fillId="4" borderId="4" xfId="0" applyFont="1" applyFill="1" applyBorder="1" applyAlignment="1">
      <alignment horizontal="center"/>
    </xf>
    <xf numFmtId="0" fontId="4" fillId="4" borderId="2" xfId="0" applyFont="1" applyFill="1" applyBorder="1" applyAlignment="1">
      <alignment horizontal="center"/>
    </xf>
    <xf numFmtId="0" fontId="4" fillId="4" borderId="3" xfId="0" applyFont="1" applyFill="1" applyBorder="1" applyAlignment="1">
      <alignment horizontal="center"/>
    </xf>
    <xf numFmtId="0" fontId="4" fillId="4" borderId="4" xfId="0" applyFont="1" applyFill="1" applyBorder="1" applyAlignment="1">
      <alignment horizontal="right"/>
    </xf>
    <xf numFmtId="0" fontId="4" fillId="4" borderId="2" xfId="0" applyFont="1" applyFill="1" applyBorder="1" applyAlignment="1">
      <alignment horizontal="right"/>
    </xf>
    <xf numFmtId="0" fontId="4" fillId="4" borderId="3" xfId="0" applyFont="1" applyFill="1" applyBorder="1" applyAlignment="1">
      <alignment horizontal="right"/>
    </xf>
    <xf numFmtId="0" fontId="3" fillId="4" borderId="1" xfId="0" applyFont="1" applyFill="1" applyBorder="1" applyAlignment="1">
      <alignment horizontal="center"/>
    </xf>
    <xf numFmtId="44" fontId="4" fillId="4" borderId="1" xfId="7" applyFont="1" applyFill="1" applyBorder="1"/>
    <xf numFmtId="0" fontId="3" fillId="0" borderId="1" xfId="0" applyFont="1" applyBorder="1" applyAlignment="1">
      <alignment horizontal="center" wrapText="1"/>
    </xf>
    <xf numFmtId="44" fontId="4" fillId="4" borderId="1" xfId="7" applyFont="1" applyFill="1" applyBorder="1" applyAlignment="1">
      <alignment horizontal="center"/>
    </xf>
    <xf numFmtId="0" fontId="4" fillId="4" borderId="1" xfId="0" applyFont="1" applyFill="1" applyBorder="1" applyAlignment="1">
      <alignment horizontal="right"/>
    </xf>
    <xf numFmtId="44" fontId="4" fillId="4" borderId="1" xfId="0" applyNumberFormat="1" applyFont="1" applyFill="1" applyBorder="1"/>
    <xf numFmtId="44" fontId="3" fillId="0" borderId="1" xfId="0" applyNumberFormat="1" applyFont="1" applyFill="1" applyBorder="1" applyAlignment="1">
      <alignment horizontal="right" vertical="center"/>
    </xf>
    <xf numFmtId="0" fontId="3" fillId="3" borderId="1" xfId="0" applyFont="1" applyFill="1" applyBorder="1" applyAlignment="1">
      <alignment horizontal="center" vertical="center"/>
    </xf>
    <xf numFmtId="0" fontId="3" fillId="3" borderId="1" xfId="0" applyFont="1" applyFill="1" applyBorder="1" applyAlignment="1">
      <alignment horizontal="center" vertical="center" wrapText="1"/>
    </xf>
    <xf numFmtId="0" fontId="4" fillId="0" borderId="0" xfId="0" applyFont="1" applyBorder="1" applyAlignment="1">
      <alignment horizontal="center"/>
    </xf>
    <xf numFmtId="44" fontId="14" fillId="3" borderId="1" xfId="8" applyNumberFormat="1" applyFont="1" applyFill="1" applyBorder="1"/>
    <xf numFmtId="0" fontId="19" fillId="0" borderId="0" xfId="0" applyFont="1"/>
    <xf numFmtId="0" fontId="19" fillId="0" borderId="0" xfId="0" applyFont="1" applyFill="1" applyBorder="1"/>
    <xf numFmtId="0" fontId="20" fillId="0" borderId="0" xfId="0" applyFont="1"/>
    <xf numFmtId="0" fontId="21" fillId="0" borderId="0" xfId="0" applyFont="1"/>
    <xf numFmtId="0" fontId="21" fillId="0" borderId="0" xfId="0" applyFont="1" applyFill="1" applyBorder="1"/>
    <xf numFmtId="0" fontId="3" fillId="0" borderId="1" xfId="0" applyFont="1" applyFill="1" applyBorder="1"/>
    <xf numFmtId="49" fontId="3" fillId="0" borderId="1" xfId="2" applyNumberFormat="1" applyFont="1" applyFill="1" applyBorder="1" applyAlignment="1">
      <alignment horizontal="center" vertical="center"/>
    </xf>
    <xf numFmtId="0" fontId="6" fillId="0" borderId="1" xfId="3" applyFont="1" applyFill="1" applyBorder="1" applyAlignment="1">
      <alignment horizontal="center" vertical="center"/>
    </xf>
    <xf numFmtId="0" fontId="0" fillId="0" borderId="0" xfId="0" applyFont="1" applyFill="1"/>
    <xf numFmtId="44" fontId="13" fillId="0" borderId="5" xfId="0" applyNumberFormat="1" applyFont="1" applyBorder="1" applyAlignment="1">
      <alignment horizontal="left" vertical="center"/>
    </xf>
    <xf numFmtId="44" fontId="13" fillId="0" borderId="14" xfId="0" applyNumberFormat="1" applyFont="1" applyBorder="1" applyAlignment="1">
      <alignment horizontal="left" vertical="center"/>
    </xf>
    <xf numFmtId="9" fontId="13" fillId="0" borderId="1" xfId="8" applyFont="1" applyBorder="1" applyAlignment="1">
      <alignment horizontal="center" vertical="center"/>
    </xf>
    <xf numFmtId="9" fontId="13" fillId="0" borderId="1" xfId="0" applyNumberFormat="1" applyFont="1" applyBorder="1" applyAlignment="1">
      <alignment horizontal="center" vertical="center"/>
    </xf>
    <xf numFmtId="44" fontId="13" fillId="0" borderId="1" xfId="0" applyNumberFormat="1" applyFont="1" applyBorder="1" applyAlignment="1">
      <alignment horizontal="center" vertical="center"/>
    </xf>
    <xf numFmtId="10" fontId="13" fillId="0" borderId="1" xfId="8" applyNumberFormat="1" applyFont="1" applyBorder="1" applyAlignment="1">
      <alignment horizontal="center" vertical="center"/>
    </xf>
    <xf numFmtId="0" fontId="0" fillId="0" borderId="0" xfId="0" applyFill="1" applyAlignment="1">
      <alignment horizontal="center"/>
    </xf>
    <xf numFmtId="10" fontId="13" fillId="0" borderId="1" xfId="0" applyNumberFormat="1" applyFont="1" applyBorder="1" applyAlignment="1">
      <alignment horizontal="center" vertical="center"/>
    </xf>
    <xf numFmtId="9" fontId="0" fillId="0" borderId="0" xfId="8" applyFont="1" applyAlignment="1">
      <alignment horizontal="center"/>
    </xf>
    <xf numFmtId="0" fontId="13" fillId="0" borderId="1" xfId="0" applyFont="1" applyBorder="1" applyAlignment="1">
      <alignment horizontal="center" vertical="center"/>
    </xf>
    <xf numFmtId="0" fontId="8" fillId="0" borderId="10" xfId="0" applyFont="1" applyFill="1" applyBorder="1" applyAlignment="1">
      <alignment horizontal="center" vertical="center"/>
    </xf>
    <xf numFmtId="0" fontId="8" fillId="0" borderId="0" xfId="0" applyFont="1" applyFill="1" applyAlignment="1">
      <alignment horizontal="center" vertical="center"/>
    </xf>
    <xf numFmtId="0" fontId="8" fillId="0" borderId="11" xfId="0" applyFont="1" applyFill="1" applyBorder="1" applyAlignment="1">
      <alignment horizontal="center" vertical="center"/>
    </xf>
    <xf numFmtId="0" fontId="3" fillId="0" borderId="10" xfId="0" applyFont="1" applyFill="1" applyBorder="1" applyAlignment="1">
      <alignment vertical="center"/>
    </xf>
    <xf numFmtId="0" fontId="3" fillId="0" borderId="0" xfId="0" applyFont="1" applyFill="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horizontal="left" vertical="center"/>
    </xf>
    <xf numFmtId="0" fontId="3" fillId="0" borderId="1" xfId="0" applyFont="1" applyFill="1" applyBorder="1" applyAlignment="1">
      <alignment vertical="center"/>
    </xf>
    <xf numFmtId="0" fontId="3" fillId="0" borderId="1" xfId="0" applyFont="1" applyFill="1" applyBorder="1" applyAlignment="1">
      <alignment horizontal="left" vertical="center"/>
    </xf>
    <xf numFmtId="0" fontId="6" fillId="0" borderId="1" xfId="0" applyFont="1" applyFill="1" applyBorder="1" applyAlignment="1">
      <alignment vertical="center"/>
    </xf>
    <xf numFmtId="0" fontId="3" fillId="0" borderId="1" xfId="0" applyFont="1" applyFill="1" applyBorder="1" applyAlignment="1">
      <alignment vertical="center"/>
    </xf>
    <xf numFmtId="0" fontId="3" fillId="0" borderId="1" xfId="0" applyFont="1" applyFill="1" applyBorder="1" applyAlignment="1">
      <alignment horizontal="center" vertical="center"/>
    </xf>
    <xf numFmtId="10" fontId="3"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2" fillId="0" borderId="0" xfId="0" applyFont="1" applyFill="1"/>
    <xf numFmtId="0" fontId="4" fillId="0" borderId="1" xfId="0" applyFont="1" applyFill="1" applyBorder="1" applyAlignment="1">
      <alignment horizontal="center"/>
    </xf>
    <xf numFmtId="0" fontId="4" fillId="0" borderId="1" xfId="0" applyFont="1" applyFill="1" applyBorder="1" applyAlignment="1">
      <alignment wrapText="1"/>
    </xf>
    <xf numFmtId="0" fontId="9" fillId="0" borderId="1" xfId="0" applyFont="1" applyFill="1" applyBorder="1" applyAlignment="1">
      <alignment horizontal="center" vertical="center"/>
    </xf>
    <xf numFmtId="0" fontId="10" fillId="0" borderId="1" xfId="0" applyFont="1" applyFill="1" applyBorder="1" applyAlignment="1">
      <alignment vertical="top" wrapText="1"/>
    </xf>
    <xf numFmtId="0" fontId="4" fillId="0" borderId="1" xfId="0" applyFont="1" applyFill="1" applyBorder="1" applyAlignment="1">
      <alignment horizontal="center"/>
    </xf>
    <xf numFmtId="0" fontId="4" fillId="0" borderId="1" xfId="0" applyFont="1" applyFill="1" applyBorder="1" applyAlignment="1">
      <alignment horizontal="right"/>
    </xf>
    <xf numFmtId="0" fontId="11" fillId="0" borderId="1" xfId="4" applyFont="1" applyFill="1" applyBorder="1" applyAlignment="1">
      <alignment horizontal="left" vertical="center" wrapText="1"/>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9" fillId="0" borderId="0" xfId="0" applyFont="1" applyFill="1"/>
    <xf numFmtId="44" fontId="3" fillId="0" borderId="5" xfId="0" applyNumberFormat="1" applyFont="1" applyFill="1" applyBorder="1" applyAlignment="1">
      <alignment horizontal="center" vertical="center"/>
    </xf>
    <xf numFmtId="0" fontId="9" fillId="0" borderId="1" xfId="0" applyFont="1" applyFill="1" applyBorder="1"/>
    <xf numFmtId="0" fontId="9" fillId="0" borderId="0" xfId="0" applyFont="1" applyFill="1" applyAlignment="1">
      <alignment wrapText="1"/>
    </xf>
    <xf numFmtId="0" fontId="4" fillId="0" borderId="4" xfId="0" applyFont="1" applyFill="1" applyBorder="1" applyAlignment="1">
      <alignment horizontal="center"/>
    </xf>
    <xf numFmtId="0" fontId="4" fillId="0" borderId="2" xfId="0" applyFont="1" applyFill="1" applyBorder="1" applyAlignment="1">
      <alignment horizontal="center"/>
    </xf>
    <xf numFmtId="0" fontId="4" fillId="0" borderId="3" xfId="0" applyFont="1" applyFill="1" applyBorder="1" applyAlignment="1">
      <alignment horizontal="center"/>
    </xf>
    <xf numFmtId="0" fontId="3" fillId="0" borderId="1" xfId="0" applyFont="1" applyFill="1" applyBorder="1" applyAlignment="1">
      <alignment vertical="top" wrapText="1"/>
    </xf>
    <xf numFmtId="0" fontId="3" fillId="0" borderId="1" xfId="0" applyFont="1" applyFill="1" applyBorder="1" applyAlignment="1">
      <alignment vertical="center" wrapText="1"/>
    </xf>
    <xf numFmtId="0" fontId="10" fillId="0" borderId="1" xfId="0" applyFont="1" applyFill="1" applyBorder="1" applyAlignment="1">
      <alignment horizontal="left" vertical="center" wrapText="1"/>
    </xf>
    <xf numFmtId="0" fontId="4" fillId="0" borderId="1" xfId="0" applyFont="1" applyFill="1" applyBorder="1" applyAlignment="1">
      <alignment horizontal="left"/>
    </xf>
    <xf numFmtId="0" fontId="10" fillId="0" borderId="1" xfId="0" applyFont="1" applyFill="1" applyBorder="1" applyAlignment="1">
      <alignment horizontal="left" vertical="top" wrapText="1"/>
    </xf>
    <xf numFmtId="44" fontId="4" fillId="0" borderId="1" xfId="7" applyFont="1" applyFill="1" applyBorder="1" applyAlignment="1">
      <alignment horizontal="right" vertical="center"/>
    </xf>
    <xf numFmtId="0" fontId="16" fillId="0" borderId="1" xfId="0" applyFont="1" applyFill="1" applyBorder="1" applyAlignment="1">
      <alignment vertical="top" wrapText="1"/>
    </xf>
    <xf numFmtId="0" fontId="10" fillId="0" borderId="5" xfId="0" applyFont="1" applyFill="1" applyBorder="1" applyAlignment="1">
      <alignment vertical="top" wrapText="1"/>
    </xf>
    <xf numFmtId="0" fontId="10" fillId="0" borderId="5" xfId="0" applyFont="1" applyFill="1" applyBorder="1" applyAlignment="1">
      <alignment horizontal="center" vertical="center" wrapText="1"/>
    </xf>
    <xf numFmtId="44" fontId="10" fillId="0" borderId="5" xfId="0" applyNumberFormat="1" applyFont="1" applyFill="1" applyBorder="1" applyAlignment="1">
      <alignment horizontal="center" vertical="center" wrapText="1"/>
    </xf>
    <xf numFmtId="0" fontId="3" fillId="0" borderId="2" xfId="0" applyFont="1" applyFill="1" applyBorder="1" applyAlignment="1">
      <alignment horizontal="center" vertical="center"/>
    </xf>
    <xf numFmtId="0" fontId="10" fillId="0" borderId="2" xfId="0" applyFont="1" applyFill="1" applyBorder="1" applyAlignment="1">
      <alignment vertical="top" wrapText="1"/>
    </xf>
    <xf numFmtId="0" fontId="10" fillId="0" borderId="2" xfId="0" applyFont="1" applyFill="1" applyBorder="1" applyAlignment="1">
      <alignment horizontal="center" vertical="center" wrapText="1"/>
    </xf>
    <xf numFmtId="44" fontId="10" fillId="0" borderId="3" xfId="0" applyNumberFormat="1" applyFont="1" applyFill="1" applyBorder="1" applyAlignment="1">
      <alignment horizontal="center" vertical="center" wrapText="1"/>
    </xf>
    <xf numFmtId="44" fontId="4" fillId="0" borderId="3" xfId="7" applyFont="1" applyFill="1" applyBorder="1" applyAlignment="1">
      <alignment horizontal="right" vertical="center"/>
    </xf>
    <xf numFmtId="0" fontId="6" fillId="0" borderId="15" xfId="3" applyFill="1" applyBorder="1" applyAlignment="1">
      <alignment horizontal="center" vertical="center"/>
    </xf>
    <xf numFmtId="0" fontId="0" fillId="0" borderId="1" xfId="0" applyFill="1" applyBorder="1" applyAlignment="1">
      <alignment horizontal="center" vertical="center"/>
    </xf>
    <xf numFmtId="0" fontId="0" fillId="0" borderId="1" xfId="0" applyFill="1" applyBorder="1"/>
    <xf numFmtId="44" fontId="0" fillId="0" borderId="1" xfId="0" applyNumberFormat="1" applyFill="1" applyBorder="1"/>
    <xf numFmtId="44" fontId="3" fillId="0" borderId="5" xfId="7" applyFont="1" applyFill="1" applyBorder="1"/>
    <xf numFmtId="0" fontId="17" fillId="0" borderId="0" xfId="0" applyFont="1" applyFill="1" applyAlignment="1">
      <alignment vertical="top" wrapText="1"/>
    </xf>
    <xf numFmtId="44" fontId="3" fillId="0" borderId="14" xfId="7" applyFont="1" applyFill="1" applyBorder="1" applyAlignment="1">
      <alignment horizontal="center" vertical="center"/>
    </xf>
    <xf numFmtId="44" fontId="3" fillId="0" borderId="5" xfId="7" applyFont="1" applyFill="1" applyBorder="1" applyAlignment="1">
      <alignment horizontal="center" vertical="center"/>
    </xf>
    <xf numFmtId="44" fontId="4" fillId="0" borderId="1" xfId="0" applyNumberFormat="1" applyFont="1" applyFill="1" applyBorder="1" applyAlignment="1">
      <alignment horizontal="right"/>
    </xf>
    <xf numFmtId="44" fontId="3" fillId="0" borderId="1" xfId="0" applyNumberFormat="1" applyFont="1" applyFill="1" applyBorder="1" applyAlignment="1">
      <alignment horizontal="right"/>
    </xf>
    <xf numFmtId="0" fontId="4" fillId="0" borderId="5" xfId="0" applyFont="1" applyFill="1" applyBorder="1" applyAlignment="1">
      <alignment horizontal="center"/>
    </xf>
    <xf numFmtId="0" fontId="4" fillId="0" borderId="5" xfId="0" applyFont="1" applyFill="1" applyBorder="1" applyAlignment="1">
      <alignment horizontal="left"/>
    </xf>
    <xf numFmtId="44" fontId="3" fillId="0" borderId="5" xfId="0" applyNumberFormat="1" applyFont="1" applyFill="1" applyBorder="1" applyAlignment="1">
      <alignment horizontal="right"/>
    </xf>
    <xf numFmtId="0" fontId="3" fillId="0" borderId="7" xfId="0" applyFont="1" applyFill="1" applyBorder="1"/>
    <xf numFmtId="44" fontId="10" fillId="0" borderId="1" xfId="0" applyNumberFormat="1" applyFont="1" applyFill="1" applyBorder="1" applyAlignment="1">
      <alignment vertical="top" wrapText="1"/>
    </xf>
    <xf numFmtId="44" fontId="10" fillId="0" borderId="1" xfId="0" applyNumberFormat="1" applyFont="1" applyFill="1" applyBorder="1" applyAlignment="1">
      <alignment horizontal="center" vertical="top" wrapText="1"/>
    </xf>
    <xf numFmtId="0" fontId="10" fillId="0" borderId="0" xfId="0" applyFont="1" applyFill="1" applyAlignment="1">
      <alignment vertical="top" wrapText="1"/>
    </xf>
    <xf numFmtId="44" fontId="10" fillId="0" borderId="5" xfId="0" applyNumberFormat="1" applyFont="1" applyFill="1" applyBorder="1" applyAlignment="1">
      <alignment vertical="top" wrapText="1"/>
    </xf>
    <xf numFmtId="0" fontId="10" fillId="0" borderId="14" xfId="0" applyFont="1" applyFill="1" applyBorder="1" applyAlignment="1">
      <alignment horizontal="center" vertical="center" wrapText="1"/>
    </xf>
    <xf numFmtId="0" fontId="10" fillId="0" borderId="14" xfId="0" applyFont="1" applyFill="1" applyBorder="1" applyAlignment="1">
      <alignment vertical="top" wrapText="1"/>
    </xf>
    <xf numFmtId="44" fontId="10" fillId="0" borderId="14" xfId="0" applyNumberFormat="1" applyFont="1" applyFill="1" applyBorder="1" applyAlignment="1">
      <alignment vertical="center" wrapText="1"/>
    </xf>
    <xf numFmtId="44" fontId="10" fillId="0" borderId="1" xfId="0" applyNumberFormat="1" applyFont="1" applyFill="1" applyBorder="1" applyAlignment="1">
      <alignment vertical="center" wrapText="1"/>
    </xf>
    <xf numFmtId="44" fontId="10" fillId="0" borderId="14" xfId="0" applyNumberFormat="1" applyFont="1" applyFill="1" applyBorder="1" applyAlignment="1">
      <alignment horizontal="center" vertical="center" wrapText="1"/>
    </xf>
    <xf numFmtId="49" fontId="11" fillId="0" borderId="5" xfId="4" applyNumberFormat="1" applyFont="1" applyFill="1" applyBorder="1" applyAlignment="1">
      <alignment horizontal="center" vertical="center" wrapText="1"/>
    </xf>
    <xf numFmtId="49" fontId="3" fillId="0" borderId="5" xfId="2" applyNumberFormat="1" applyFont="1" applyFill="1" applyBorder="1" applyAlignment="1">
      <alignment horizontal="center" vertical="center"/>
    </xf>
    <xf numFmtId="0" fontId="6" fillId="0" borderId="5" xfId="3" applyFill="1" applyBorder="1" applyAlignment="1">
      <alignment horizontal="center" vertical="center"/>
    </xf>
    <xf numFmtId="0" fontId="3" fillId="0" borderId="4" xfId="0" applyFont="1" applyFill="1" applyBorder="1" applyAlignment="1">
      <alignment horizontal="center"/>
    </xf>
    <xf numFmtId="0" fontId="3" fillId="0" borderId="3" xfId="0" applyFont="1" applyFill="1" applyBorder="1" applyAlignment="1">
      <alignment horizontal="center"/>
    </xf>
    <xf numFmtId="44" fontId="6" fillId="0" borderId="1" xfId="3" applyNumberFormat="1" applyFill="1" applyBorder="1" applyAlignment="1">
      <alignment horizontal="center" vertical="center"/>
    </xf>
    <xf numFmtId="44" fontId="6" fillId="0" borderId="1" xfId="3" applyNumberFormat="1" applyFill="1" applyBorder="1" applyAlignment="1">
      <alignment vertical="center" wrapText="1"/>
    </xf>
    <xf numFmtId="0" fontId="11" fillId="0" borderId="6" xfId="4" applyFont="1" applyFill="1" applyBorder="1" applyAlignment="1">
      <alignment vertical="top" wrapText="1"/>
    </xf>
    <xf numFmtId="0" fontId="11" fillId="0" borderId="6" xfId="4" applyFont="1" applyFill="1" applyBorder="1" applyAlignment="1">
      <alignment horizontal="left" vertical="center" wrapText="1"/>
    </xf>
    <xf numFmtId="0" fontId="3" fillId="0" borderId="4" xfId="0" applyFont="1" applyFill="1" applyBorder="1" applyAlignment="1">
      <alignment horizontal="center"/>
    </xf>
    <xf numFmtId="0" fontId="3" fillId="0" borderId="1" xfId="0" applyFont="1" applyFill="1" applyBorder="1" applyAlignment="1">
      <alignment horizontal="left"/>
    </xf>
    <xf numFmtId="44" fontId="3" fillId="0" borderId="1" xfId="7" applyFont="1" applyFill="1" applyBorder="1" applyAlignment="1">
      <alignment horizontal="left"/>
    </xf>
    <xf numFmtId="0" fontId="0" fillId="0" borderId="0" xfId="0" applyFill="1" applyAlignment="1">
      <alignment horizontal="left"/>
    </xf>
    <xf numFmtId="0" fontId="10" fillId="0" borderId="1" xfId="0" applyFont="1" applyFill="1" applyBorder="1" applyAlignment="1">
      <alignment horizontal="center" vertical="top" wrapText="1"/>
    </xf>
    <xf numFmtId="0" fontId="4" fillId="0" borderId="5" xfId="0" applyFont="1" applyFill="1" applyBorder="1" applyAlignment="1">
      <alignment horizontal="right"/>
    </xf>
    <xf numFmtId="44" fontId="3" fillId="0" borderId="5" xfId="0" applyNumberFormat="1" applyFont="1" applyFill="1" applyBorder="1"/>
    <xf numFmtId="0" fontId="3" fillId="0" borderId="0" xfId="0" applyFont="1" applyFill="1"/>
    <xf numFmtId="0" fontId="3" fillId="0" borderId="0" xfId="0" applyFont="1" applyFill="1" applyAlignment="1">
      <alignment wrapText="1"/>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9"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0" xfId="0" applyFont="1" applyFill="1" applyAlignment="1">
      <alignment horizontal="center" vertical="center"/>
    </xf>
    <xf numFmtId="0" fontId="4" fillId="6" borderId="1" xfId="0" applyFont="1" applyFill="1" applyBorder="1" applyAlignment="1">
      <alignment horizontal="center"/>
    </xf>
    <xf numFmtId="0" fontId="3" fillId="6" borderId="1" xfId="0" applyFont="1" applyFill="1" applyBorder="1"/>
    <xf numFmtId="0" fontId="4" fillId="6" borderId="1" xfId="0" applyFont="1" applyFill="1" applyBorder="1" applyAlignment="1">
      <alignment wrapText="1"/>
    </xf>
    <xf numFmtId="0" fontId="4" fillId="6" borderId="1" xfId="0" applyFont="1" applyFill="1" applyBorder="1" applyAlignment="1">
      <alignment horizontal="left"/>
    </xf>
    <xf numFmtId="0" fontId="4" fillId="6" borderId="1" xfId="0" applyFont="1" applyFill="1" applyBorder="1" applyAlignment="1">
      <alignment horizontal="right"/>
    </xf>
    <xf numFmtId="44" fontId="3" fillId="6" borderId="1" xfId="0" applyNumberFormat="1" applyFont="1" applyFill="1" applyBorder="1"/>
    <xf numFmtId="0" fontId="11" fillId="6" borderId="1" xfId="4" applyFont="1" applyFill="1" applyBorder="1" applyAlignment="1">
      <alignment horizontal="center" vertical="center" wrapText="1"/>
    </xf>
    <xf numFmtId="0" fontId="15" fillId="6" borderId="6" xfId="4" applyFont="1" applyFill="1" applyBorder="1" applyAlignment="1">
      <alignment horizontal="justify" vertical="center" wrapText="1"/>
    </xf>
    <xf numFmtId="0" fontId="6" fillId="6" borderId="1" xfId="3" applyFill="1" applyBorder="1" applyAlignment="1">
      <alignment horizontal="center" vertical="center"/>
    </xf>
    <xf numFmtId="0" fontId="15" fillId="6" borderId="1" xfId="4" applyFont="1" applyFill="1" applyBorder="1" applyAlignment="1">
      <alignment horizontal="justify" vertical="center" wrapText="1"/>
    </xf>
    <xf numFmtId="0" fontId="4" fillId="6" borderId="1" xfId="0" applyFont="1" applyFill="1" applyBorder="1" applyAlignment="1">
      <alignment horizontal="center" vertical="center"/>
    </xf>
    <xf numFmtId="0" fontId="4" fillId="6" borderId="1" xfId="0" applyFont="1" applyFill="1" applyBorder="1" applyAlignment="1">
      <alignment horizontal="right" vertical="center"/>
    </xf>
    <xf numFmtId="0" fontId="3" fillId="6" borderId="4" xfId="0" applyFont="1" applyFill="1" applyBorder="1" applyAlignment="1">
      <alignment horizontal="center"/>
    </xf>
    <xf numFmtId="0" fontId="3" fillId="6" borderId="3" xfId="0" applyFont="1" applyFill="1" applyBorder="1" applyAlignment="1">
      <alignment horizontal="center"/>
    </xf>
    <xf numFmtId="0" fontId="4" fillId="6" borderId="4" xfId="0" applyFont="1" applyFill="1" applyBorder="1" applyAlignment="1">
      <alignment horizontal="center"/>
    </xf>
    <xf numFmtId="0" fontId="7" fillId="4" borderId="1" xfId="0" applyFont="1" applyFill="1" applyBorder="1" applyAlignment="1">
      <alignment horizontal="right"/>
    </xf>
    <xf numFmtId="44" fontId="4" fillId="4" borderId="1" xfId="0" applyNumberFormat="1" applyFont="1" applyFill="1" applyBorder="1" applyAlignment="1">
      <alignment horizontal="center" vertical="center"/>
    </xf>
    <xf numFmtId="0" fontId="4" fillId="4" borderId="14" xfId="0" applyFont="1" applyFill="1" applyBorder="1" applyAlignment="1">
      <alignment horizontal="center"/>
    </xf>
    <xf numFmtId="44" fontId="4" fillId="4" borderId="1" xfId="7" applyFont="1" applyFill="1" applyBorder="1" applyAlignment="1">
      <alignment horizontal="right"/>
    </xf>
    <xf numFmtId="0" fontId="4" fillId="4" borderId="4" xfId="0" applyFont="1" applyFill="1" applyBorder="1" applyAlignment="1">
      <alignment horizontal="center"/>
    </xf>
    <xf numFmtId="0" fontId="4" fillId="4" borderId="1" xfId="0" applyFont="1" applyFill="1" applyBorder="1" applyAlignment="1">
      <alignment horizontal="left"/>
    </xf>
    <xf numFmtId="44" fontId="4" fillId="4" borderId="1" xfId="7" applyFont="1" applyFill="1" applyBorder="1" applyAlignment="1">
      <alignment horizontal="left"/>
    </xf>
    <xf numFmtId="0" fontId="3" fillId="0" borderId="7" xfId="0" applyFont="1" applyFill="1" applyBorder="1" applyAlignment="1">
      <alignment horizontal="center"/>
    </xf>
    <xf numFmtId="0" fontId="3" fillId="0" borderId="8" xfId="0" applyFont="1" applyFill="1" applyBorder="1" applyAlignment="1">
      <alignment horizontal="center"/>
    </xf>
    <xf numFmtId="0" fontId="3" fillId="0" borderId="9" xfId="0" applyFont="1" applyFill="1" applyBorder="1" applyAlignment="1">
      <alignment horizontal="center"/>
    </xf>
    <xf numFmtId="0" fontId="4" fillId="3" borderId="1" xfId="0" applyFont="1" applyFill="1" applyBorder="1" applyAlignment="1">
      <alignment horizontal="right"/>
    </xf>
    <xf numFmtId="44" fontId="4" fillId="3" borderId="16" xfId="0" applyNumberFormat="1" applyFont="1" applyFill="1" applyBorder="1"/>
    <xf numFmtId="9" fontId="13" fillId="0" borderId="1" xfId="8" applyNumberFormat="1" applyFont="1" applyBorder="1" applyAlignment="1">
      <alignment horizontal="center" vertical="center"/>
    </xf>
  </cellXfs>
  <cellStyles count="12">
    <cellStyle name="Moeda" xfId="7" builtinId="4"/>
    <cellStyle name="Moeda 11" xfId="5"/>
    <cellStyle name="Moeda 2 2 2 6" xfId="6"/>
    <cellStyle name="Normal" xfId="0" builtinId="0"/>
    <cellStyle name="Normal 2 10 2" xfId="2"/>
    <cellStyle name="Normal 20 2 4" xfId="9"/>
    <cellStyle name="Normal 3 7" xfId="4"/>
    <cellStyle name="Normal 5 2 2 2" xfId="3"/>
    <cellStyle name="Porcentagem" xfId="8" builtinId="5"/>
    <cellStyle name="Porcentagem 7 4" xfId="11"/>
    <cellStyle name="Vírgula 2" xfId="1"/>
    <cellStyle name="Vírgula 4 4" xfId="10"/>
  </cellStyles>
  <dxfs count="14">
    <dxf>
      <fill>
        <patternFill>
          <bgColor theme="5" tint="0.59996337778862885"/>
        </patternFill>
      </fill>
    </dxf>
    <dxf>
      <font>
        <b/>
        <i val="0"/>
      </font>
    </dxf>
    <dxf>
      <font>
        <color theme="0"/>
      </font>
    </dxf>
    <dxf>
      <font>
        <b/>
        <i val="0"/>
      </font>
    </dxf>
    <dxf>
      <font>
        <color theme="0"/>
      </font>
    </dxf>
    <dxf>
      <font>
        <b/>
        <i val="0"/>
      </font>
    </dxf>
    <dxf>
      <font>
        <color theme="0"/>
      </font>
    </dxf>
    <dxf>
      <font>
        <b/>
        <i val="0"/>
      </font>
    </dxf>
    <dxf>
      <font>
        <color theme="0"/>
      </font>
    </dxf>
    <dxf>
      <font>
        <b/>
        <i val="0"/>
      </font>
    </dxf>
    <dxf>
      <font>
        <color theme="0"/>
      </font>
    </dxf>
    <dxf>
      <font>
        <color theme="0"/>
      </font>
    </dxf>
    <dxf>
      <font>
        <color theme="0"/>
      </font>
    </dxf>
    <dxf>
      <font>
        <b/>
        <i val="0"/>
      </font>
    </dxf>
  </dxfs>
  <tableStyles count="0" defaultTableStyle="TableStyleMedium2" defaultPivotStyle="PivotStyleLight16"/>
  <colors>
    <mruColors>
      <color rgb="FFD8CFFD"/>
      <color rgb="FFB2C1E4"/>
      <color rgb="FF003300"/>
      <color rgb="FFFF3399"/>
      <color rgb="FF3366FF"/>
      <color rgb="FF0000FF"/>
      <color rgb="FF3366CC"/>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microsoft.com/office/2017/10/relationships/person" Target="persons/person.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425044</xdr:colOff>
      <xdr:row>1</xdr:row>
      <xdr:rowOff>13875</xdr:rowOff>
    </xdr:from>
    <xdr:to>
      <xdr:col>2</xdr:col>
      <xdr:colOff>9134</xdr:colOff>
      <xdr:row>2</xdr:row>
      <xdr:rowOff>294613</xdr:rowOff>
    </xdr:to>
    <xdr:pic>
      <xdr:nvPicPr>
        <xdr:cNvPr id="2" name="Imagem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25044" y="204375"/>
          <a:ext cx="1121697" cy="471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7</xdr:col>
      <xdr:colOff>558826</xdr:colOff>
      <xdr:row>16</xdr:row>
      <xdr:rowOff>41550</xdr:rowOff>
    </xdr:to>
    <xdr:pic>
      <xdr:nvPicPr>
        <xdr:cNvPr id="2" name="Imagem 1">
          <a:extLst>
            <a:ext uri="{FF2B5EF4-FFF2-40B4-BE49-F238E27FC236}">
              <a16:creationId xmlns="" xmlns:a16="http://schemas.microsoft.com/office/drawing/2014/main" id="{E876F209-FB41-6014-BCE3-B2C805F408AE}"/>
            </a:ext>
          </a:extLst>
        </xdr:cNvPr>
        <xdr:cNvPicPr>
          <a:picLocks noChangeAspect="1"/>
        </xdr:cNvPicPr>
      </xdr:nvPicPr>
      <xdr:blipFill>
        <a:blip xmlns:r="http://schemas.openxmlformats.org/officeDocument/2006/relationships" r:embed="rId1"/>
        <a:stretch>
          <a:fillRect/>
        </a:stretch>
      </xdr:blipFill>
      <xdr:spPr>
        <a:xfrm>
          <a:off x="0" y="219075"/>
          <a:ext cx="4626001" cy="2880000"/>
        </a:xfrm>
        <a:prstGeom prst="rect">
          <a:avLst/>
        </a:prstGeom>
      </xdr:spPr>
    </xdr:pic>
    <xdr:clientData/>
  </xdr:twoCellAnchor>
  <xdr:twoCellAnchor editAs="oneCell">
    <xdr:from>
      <xdr:col>8</xdr:col>
      <xdr:colOff>28576</xdr:colOff>
      <xdr:row>1</xdr:row>
      <xdr:rowOff>28575</xdr:rowOff>
    </xdr:from>
    <xdr:to>
      <xdr:col>16</xdr:col>
      <xdr:colOff>174460</xdr:colOff>
      <xdr:row>16</xdr:row>
      <xdr:rowOff>41550</xdr:rowOff>
    </xdr:to>
    <xdr:pic>
      <xdr:nvPicPr>
        <xdr:cNvPr id="3" name="Imagem 2">
          <a:extLst>
            <a:ext uri="{FF2B5EF4-FFF2-40B4-BE49-F238E27FC236}">
              <a16:creationId xmlns="" xmlns:a16="http://schemas.microsoft.com/office/drawing/2014/main" id="{BB48D386-0A71-1A19-35CF-ED3FC6C73469}"/>
            </a:ext>
          </a:extLst>
        </xdr:cNvPr>
        <xdr:cNvPicPr>
          <a:picLocks noChangeAspect="1"/>
        </xdr:cNvPicPr>
      </xdr:nvPicPr>
      <xdr:blipFill>
        <a:blip xmlns:r="http://schemas.openxmlformats.org/officeDocument/2006/relationships" r:embed="rId2"/>
        <a:stretch>
          <a:fillRect/>
        </a:stretch>
      </xdr:blipFill>
      <xdr:spPr>
        <a:xfrm>
          <a:off x="4705351" y="219075"/>
          <a:ext cx="4527384" cy="2880000"/>
        </a:xfrm>
        <a:prstGeom prst="rect">
          <a:avLst/>
        </a:prstGeom>
      </xdr:spPr>
    </xdr:pic>
    <xdr:clientData/>
  </xdr:twoCellAnchor>
  <xdr:twoCellAnchor editAs="oneCell">
    <xdr:from>
      <xdr:col>16</xdr:col>
      <xdr:colOff>209550</xdr:colOff>
      <xdr:row>0</xdr:row>
      <xdr:rowOff>180975</xdr:rowOff>
    </xdr:from>
    <xdr:to>
      <xdr:col>24</xdr:col>
      <xdr:colOff>164205</xdr:colOff>
      <xdr:row>16</xdr:row>
      <xdr:rowOff>3450</xdr:rowOff>
    </xdr:to>
    <xdr:pic>
      <xdr:nvPicPr>
        <xdr:cNvPr id="6" name="Imagem 5"/>
        <xdr:cNvPicPr>
          <a:picLocks noChangeAspect="1"/>
        </xdr:cNvPicPr>
      </xdr:nvPicPr>
      <xdr:blipFill>
        <a:blip xmlns:r="http://schemas.openxmlformats.org/officeDocument/2006/relationships" r:embed="rId3"/>
        <a:stretch>
          <a:fillRect/>
        </a:stretch>
      </xdr:blipFill>
      <xdr:spPr>
        <a:xfrm>
          <a:off x="9267825" y="180975"/>
          <a:ext cx="4831455" cy="2880000"/>
        </a:xfrm>
        <a:prstGeom prst="rect">
          <a:avLst/>
        </a:prstGeom>
      </xdr:spPr>
    </xdr:pic>
    <xdr:clientData/>
  </xdr:twoCellAnchor>
  <xdr:twoCellAnchor editAs="oneCell">
    <xdr:from>
      <xdr:col>0</xdr:col>
      <xdr:colOff>95250</xdr:colOff>
      <xdr:row>23</xdr:row>
      <xdr:rowOff>190500</xdr:rowOff>
    </xdr:from>
    <xdr:to>
      <xdr:col>7</xdr:col>
      <xdr:colOff>608138</xdr:colOff>
      <xdr:row>41</xdr:row>
      <xdr:rowOff>38100</xdr:rowOff>
    </xdr:to>
    <xdr:pic>
      <xdr:nvPicPr>
        <xdr:cNvPr id="7" name="Imagem 6"/>
        <xdr:cNvPicPr>
          <a:picLocks noChangeAspect="1"/>
        </xdr:cNvPicPr>
      </xdr:nvPicPr>
      <xdr:blipFill>
        <a:blip xmlns:r="http://schemas.openxmlformats.org/officeDocument/2006/relationships" r:embed="rId4"/>
        <a:stretch>
          <a:fillRect/>
        </a:stretch>
      </xdr:blipFill>
      <xdr:spPr>
        <a:xfrm>
          <a:off x="95250" y="4676775"/>
          <a:ext cx="4580063" cy="2705100"/>
        </a:xfrm>
        <a:prstGeom prst="rect">
          <a:avLst/>
        </a:prstGeom>
      </xdr:spPr>
    </xdr:pic>
    <xdr:clientData/>
  </xdr:twoCellAnchor>
  <xdr:twoCellAnchor editAs="oneCell">
    <xdr:from>
      <xdr:col>8</xdr:col>
      <xdr:colOff>76204</xdr:colOff>
      <xdr:row>23</xdr:row>
      <xdr:rowOff>190500</xdr:rowOff>
    </xdr:from>
    <xdr:to>
      <xdr:col>16</xdr:col>
      <xdr:colOff>248067</xdr:colOff>
      <xdr:row>41</xdr:row>
      <xdr:rowOff>33000</xdr:rowOff>
    </xdr:to>
    <xdr:pic>
      <xdr:nvPicPr>
        <xdr:cNvPr id="8" name="Imagem 7"/>
        <xdr:cNvPicPr>
          <a:picLocks noChangeAspect="1"/>
        </xdr:cNvPicPr>
      </xdr:nvPicPr>
      <xdr:blipFill>
        <a:blip xmlns:r="http://schemas.openxmlformats.org/officeDocument/2006/relationships" r:embed="rId5"/>
        <a:stretch>
          <a:fillRect/>
        </a:stretch>
      </xdr:blipFill>
      <xdr:spPr>
        <a:xfrm>
          <a:off x="4752979" y="4676775"/>
          <a:ext cx="4553363" cy="2700000"/>
        </a:xfrm>
        <a:prstGeom prst="rect">
          <a:avLst/>
        </a:prstGeom>
      </xdr:spPr>
    </xdr:pic>
    <xdr:clientData/>
  </xdr:twoCellAnchor>
  <xdr:twoCellAnchor editAs="oneCell">
    <xdr:from>
      <xdr:col>16</xdr:col>
      <xdr:colOff>342899</xdr:colOff>
      <xdr:row>23</xdr:row>
      <xdr:rowOff>142875</xdr:rowOff>
    </xdr:from>
    <xdr:to>
      <xdr:col>24</xdr:col>
      <xdr:colOff>333374</xdr:colOff>
      <xdr:row>40</xdr:row>
      <xdr:rowOff>179475</xdr:rowOff>
    </xdr:to>
    <xdr:pic>
      <xdr:nvPicPr>
        <xdr:cNvPr id="9" name="Imagem 8"/>
        <xdr:cNvPicPr>
          <a:picLocks noChangeAspect="1"/>
        </xdr:cNvPicPr>
      </xdr:nvPicPr>
      <xdr:blipFill>
        <a:blip xmlns:r="http://schemas.openxmlformats.org/officeDocument/2006/relationships" r:embed="rId6"/>
        <a:stretch>
          <a:fillRect/>
        </a:stretch>
      </xdr:blipFill>
      <xdr:spPr>
        <a:xfrm>
          <a:off x="9401174" y="4629150"/>
          <a:ext cx="4867275" cy="2703600"/>
        </a:xfrm>
        <a:prstGeom prst="rect">
          <a:avLst/>
        </a:prstGeom>
      </xdr:spPr>
    </xdr:pic>
    <xdr:clientData/>
  </xdr:twoCellAnchor>
  <xdr:twoCellAnchor editAs="oneCell">
    <xdr:from>
      <xdr:col>0</xdr:col>
      <xdr:colOff>0</xdr:colOff>
      <xdr:row>48</xdr:row>
      <xdr:rowOff>9525</xdr:rowOff>
    </xdr:from>
    <xdr:to>
      <xdr:col>7</xdr:col>
      <xdr:colOff>470757</xdr:colOff>
      <xdr:row>62</xdr:row>
      <xdr:rowOff>46125</xdr:rowOff>
    </xdr:to>
    <xdr:pic>
      <xdr:nvPicPr>
        <xdr:cNvPr id="10" name="Imagem 9"/>
        <xdr:cNvPicPr>
          <a:picLocks noChangeAspect="1"/>
        </xdr:cNvPicPr>
      </xdr:nvPicPr>
      <xdr:blipFill>
        <a:blip xmlns:r="http://schemas.openxmlformats.org/officeDocument/2006/relationships" r:embed="rId7"/>
        <a:stretch>
          <a:fillRect/>
        </a:stretch>
      </xdr:blipFill>
      <xdr:spPr>
        <a:xfrm>
          <a:off x="0" y="8791575"/>
          <a:ext cx="4537932" cy="2703600"/>
        </a:xfrm>
        <a:prstGeom prst="rect">
          <a:avLst/>
        </a:prstGeom>
      </xdr:spPr>
    </xdr:pic>
    <xdr:clientData/>
  </xdr:twoCellAnchor>
  <xdr:twoCellAnchor editAs="oneCell">
    <xdr:from>
      <xdr:col>7</xdr:col>
      <xdr:colOff>571500</xdr:colOff>
      <xdr:row>48</xdr:row>
      <xdr:rowOff>28575</xdr:rowOff>
    </xdr:from>
    <xdr:to>
      <xdr:col>16</xdr:col>
      <xdr:colOff>98211</xdr:colOff>
      <xdr:row>62</xdr:row>
      <xdr:rowOff>65175</xdr:rowOff>
    </xdr:to>
    <xdr:pic>
      <xdr:nvPicPr>
        <xdr:cNvPr id="11" name="Imagem 10"/>
        <xdr:cNvPicPr>
          <a:picLocks noChangeAspect="1"/>
        </xdr:cNvPicPr>
      </xdr:nvPicPr>
      <xdr:blipFill>
        <a:blip xmlns:r="http://schemas.openxmlformats.org/officeDocument/2006/relationships" r:embed="rId8"/>
        <a:stretch>
          <a:fillRect/>
        </a:stretch>
      </xdr:blipFill>
      <xdr:spPr>
        <a:xfrm>
          <a:off x="4638675" y="8810625"/>
          <a:ext cx="4517811" cy="2703600"/>
        </a:xfrm>
        <a:prstGeom prst="rect">
          <a:avLst/>
        </a:prstGeom>
      </xdr:spPr>
    </xdr:pic>
    <xdr:clientData/>
  </xdr:twoCellAnchor>
  <xdr:twoCellAnchor editAs="oneCell">
    <xdr:from>
      <xdr:col>16</xdr:col>
      <xdr:colOff>190499</xdr:colOff>
      <xdr:row>48</xdr:row>
      <xdr:rowOff>9525</xdr:rowOff>
    </xdr:from>
    <xdr:to>
      <xdr:col>24</xdr:col>
      <xdr:colOff>152400</xdr:colOff>
      <xdr:row>62</xdr:row>
      <xdr:rowOff>46125</xdr:rowOff>
    </xdr:to>
    <xdr:pic>
      <xdr:nvPicPr>
        <xdr:cNvPr id="12" name="Imagem 11"/>
        <xdr:cNvPicPr>
          <a:picLocks noChangeAspect="1"/>
        </xdr:cNvPicPr>
      </xdr:nvPicPr>
      <xdr:blipFill>
        <a:blip xmlns:r="http://schemas.openxmlformats.org/officeDocument/2006/relationships" r:embed="rId9"/>
        <a:stretch>
          <a:fillRect/>
        </a:stretch>
      </xdr:blipFill>
      <xdr:spPr>
        <a:xfrm>
          <a:off x="9248774" y="8791575"/>
          <a:ext cx="4838701" cy="2703600"/>
        </a:xfrm>
        <a:prstGeom prst="rect">
          <a:avLst/>
        </a:prstGeom>
      </xdr:spPr>
    </xdr:pic>
    <xdr:clientData/>
  </xdr:twoCellAnchor>
  <xdr:twoCellAnchor editAs="oneCell">
    <xdr:from>
      <xdr:col>0</xdr:col>
      <xdr:colOff>0</xdr:colOff>
      <xdr:row>69</xdr:row>
      <xdr:rowOff>9525</xdr:rowOff>
    </xdr:from>
    <xdr:to>
      <xdr:col>7</xdr:col>
      <xdr:colOff>580680</xdr:colOff>
      <xdr:row>83</xdr:row>
      <xdr:rowOff>118125</xdr:rowOff>
    </xdr:to>
    <xdr:pic>
      <xdr:nvPicPr>
        <xdr:cNvPr id="5" name="Imagem 4"/>
        <xdr:cNvPicPr>
          <a:picLocks noChangeAspect="1"/>
        </xdr:cNvPicPr>
      </xdr:nvPicPr>
      <xdr:blipFill>
        <a:blip xmlns:r="http://schemas.openxmlformats.org/officeDocument/2006/relationships" r:embed="rId10"/>
        <a:stretch>
          <a:fillRect/>
        </a:stretch>
      </xdr:blipFill>
      <xdr:spPr>
        <a:xfrm>
          <a:off x="0" y="13134975"/>
          <a:ext cx="4647855" cy="2775600"/>
        </a:xfrm>
        <a:prstGeom prst="rect">
          <a:avLst/>
        </a:prstGeom>
      </xdr:spPr>
    </xdr:pic>
    <xdr:clientData/>
  </xdr:twoCellAnchor>
  <xdr:twoCellAnchor editAs="oneCell">
    <xdr:from>
      <xdr:col>8</xdr:col>
      <xdr:colOff>19050</xdr:colOff>
      <xdr:row>69</xdr:row>
      <xdr:rowOff>0</xdr:rowOff>
    </xdr:from>
    <xdr:to>
      <xdr:col>16</xdr:col>
      <xdr:colOff>306270</xdr:colOff>
      <xdr:row>83</xdr:row>
      <xdr:rowOff>108600</xdr:rowOff>
    </xdr:to>
    <xdr:pic>
      <xdr:nvPicPr>
        <xdr:cNvPr id="13" name="Imagem 12"/>
        <xdr:cNvPicPr>
          <a:picLocks noChangeAspect="1"/>
        </xdr:cNvPicPr>
      </xdr:nvPicPr>
      <xdr:blipFill>
        <a:blip xmlns:r="http://schemas.openxmlformats.org/officeDocument/2006/relationships" r:embed="rId11"/>
        <a:stretch>
          <a:fillRect/>
        </a:stretch>
      </xdr:blipFill>
      <xdr:spPr>
        <a:xfrm>
          <a:off x="4695825" y="13125450"/>
          <a:ext cx="4668720" cy="2775600"/>
        </a:xfrm>
        <a:prstGeom prst="rect">
          <a:avLst/>
        </a:prstGeom>
      </xdr:spPr>
    </xdr:pic>
    <xdr:clientData/>
  </xdr:twoCellAnchor>
  <xdr:twoCellAnchor editAs="oneCell">
    <xdr:from>
      <xdr:col>16</xdr:col>
      <xdr:colOff>571500</xdr:colOff>
      <xdr:row>69</xdr:row>
      <xdr:rowOff>38100</xdr:rowOff>
    </xdr:from>
    <xdr:to>
      <xdr:col>24</xdr:col>
      <xdr:colOff>236321</xdr:colOff>
      <xdr:row>83</xdr:row>
      <xdr:rowOff>74700</xdr:rowOff>
    </xdr:to>
    <xdr:pic>
      <xdr:nvPicPr>
        <xdr:cNvPr id="15" name="Imagem 14"/>
        <xdr:cNvPicPr>
          <a:picLocks noChangeAspect="1"/>
        </xdr:cNvPicPr>
      </xdr:nvPicPr>
      <xdr:blipFill>
        <a:blip xmlns:r="http://schemas.openxmlformats.org/officeDocument/2006/relationships" r:embed="rId12"/>
        <a:stretch>
          <a:fillRect/>
        </a:stretch>
      </xdr:blipFill>
      <xdr:spPr>
        <a:xfrm>
          <a:off x="9629775" y="13163550"/>
          <a:ext cx="4541621" cy="2703600"/>
        </a:xfrm>
        <a:prstGeom prst="rect">
          <a:avLst/>
        </a:prstGeom>
      </xdr:spPr>
    </xdr:pic>
    <xdr:clientData/>
  </xdr:twoCellAnchor>
  <xdr:twoCellAnchor editAs="oneCell">
    <xdr:from>
      <xdr:col>0</xdr:col>
      <xdr:colOff>0</xdr:colOff>
      <xdr:row>90</xdr:row>
      <xdr:rowOff>19050</xdr:rowOff>
    </xdr:from>
    <xdr:to>
      <xdr:col>7</xdr:col>
      <xdr:colOff>447060</xdr:colOff>
      <xdr:row>104</xdr:row>
      <xdr:rowOff>55650</xdr:rowOff>
    </xdr:to>
    <xdr:pic>
      <xdr:nvPicPr>
        <xdr:cNvPr id="16" name="Imagem 15"/>
        <xdr:cNvPicPr>
          <a:picLocks noChangeAspect="1"/>
        </xdr:cNvPicPr>
      </xdr:nvPicPr>
      <xdr:blipFill>
        <a:blip xmlns:r="http://schemas.openxmlformats.org/officeDocument/2006/relationships" r:embed="rId13"/>
        <a:stretch>
          <a:fillRect/>
        </a:stretch>
      </xdr:blipFill>
      <xdr:spPr>
        <a:xfrm>
          <a:off x="0" y="17011650"/>
          <a:ext cx="4514235" cy="2703600"/>
        </a:xfrm>
        <a:prstGeom prst="rect">
          <a:avLst/>
        </a:prstGeom>
      </xdr:spPr>
    </xdr:pic>
    <xdr:clientData/>
  </xdr:twoCellAnchor>
  <xdr:twoCellAnchor editAs="oneCell">
    <xdr:from>
      <xdr:col>7</xdr:col>
      <xdr:colOff>561975</xdr:colOff>
      <xdr:row>90</xdr:row>
      <xdr:rowOff>19050</xdr:rowOff>
    </xdr:from>
    <xdr:to>
      <xdr:col>16</xdr:col>
      <xdr:colOff>118487</xdr:colOff>
      <xdr:row>104</xdr:row>
      <xdr:rowOff>55650</xdr:rowOff>
    </xdr:to>
    <xdr:pic>
      <xdr:nvPicPr>
        <xdr:cNvPr id="17" name="Imagem 16"/>
        <xdr:cNvPicPr>
          <a:picLocks noChangeAspect="1"/>
        </xdr:cNvPicPr>
      </xdr:nvPicPr>
      <xdr:blipFill>
        <a:blip xmlns:r="http://schemas.openxmlformats.org/officeDocument/2006/relationships" r:embed="rId14"/>
        <a:stretch>
          <a:fillRect/>
        </a:stretch>
      </xdr:blipFill>
      <xdr:spPr>
        <a:xfrm>
          <a:off x="4629150" y="17011650"/>
          <a:ext cx="4547612" cy="2703600"/>
        </a:xfrm>
        <a:prstGeom prst="rect">
          <a:avLst/>
        </a:prstGeom>
      </xdr:spPr>
    </xdr:pic>
    <xdr:clientData/>
  </xdr:twoCellAnchor>
  <xdr:twoCellAnchor editAs="oneCell">
    <xdr:from>
      <xdr:col>16</xdr:col>
      <xdr:colOff>314325</xdr:colOff>
      <xdr:row>90</xdr:row>
      <xdr:rowOff>28575</xdr:rowOff>
    </xdr:from>
    <xdr:to>
      <xdr:col>23</xdr:col>
      <xdr:colOff>580362</xdr:colOff>
      <xdr:row>104</xdr:row>
      <xdr:rowOff>65175</xdr:rowOff>
    </xdr:to>
    <xdr:pic>
      <xdr:nvPicPr>
        <xdr:cNvPr id="18" name="Imagem 17"/>
        <xdr:cNvPicPr>
          <a:picLocks noChangeAspect="1"/>
        </xdr:cNvPicPr>
      </xdr:nvPicPr>
      <xdr:blipFill>
        <a:blip xmlns:r="http://schemas.openxmlformats.org/officeDocument/2006/relationships" r:embed="rId15"/>
        <a:stretch>
          <a:fillRect/>
        </a:stretch>
      </xdr:blipFill>
      <xdr:spPr>
        <a:xfrm>
          <a:off x="9372600" y="17021175"/>
          <a:ext cx="4533237" cy="270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523875</xdr:colOff>
      <xdr:row>0</xdr:row>
      <xdr:rowOff>76200</xdr:rowOff>
    </xdr:from>
    <xdr:to>
      <xdr:col>2</xdr:col>
      <xdr:colOff>422290</xdr:colOff>
      <xdr:row>2</xdr:row>
      <xdr:rowOff>166438</xdr:rowOff>
    </xdr:to>
    <xdr:pic>
      <xdr:nvPicPr>
        <xdr:cNvPr id="2" name="Imagem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523875" y="76200"/>
          <a:ext cx="1117615" cy="471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EDI&#199;&#195;O%207%20-%20FRANCISCA%20QUIRINA-PREFEITUR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ONT3/Desktop/UNIS%20ATUALIZADAS/UNINORTE/UNINORTE/PLANILHA%20OR&#199;AMENT&#193;RIA/034-23-17-EXE-ORC-01-R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NAO DESONERADO"/>
      <sheetName val="SUDECAP DESONERADO"/>
      <sheetName val="SUDECAPx"/>
      <sheetName val="SINAPIx"/>
      <sheetName val="SINAPI_Insumosx"/>
      <sheetName val="SUDECAP NAO DESONERADO"/>
      <sheetName val="CAPA 0000"/>
      <sheetName val="BDI TCU 2622 - EDIF COM DESONER"/>
      <sheetName val="BDI TCU 2622 - EDIF SEM DESONER"/>
      <sheetName val="CAPA 000"/>
      <sheetName val="QCI"/>
      <sheetName val="SINAPI DESONERADO"/>
      <sheetName val="SETOP DESONERADO"/>
      <sheetName val="MEDIÇÃO"/>
      <sheetName val="Planilha1"/>
      <sheetName val="RESUMO"/>
      <sheetName val="CRONOGRAMA F"/>
      <sheetName val="CRONOGRAMA FF"/>
      <sheetName val="CPU_ADM LOCAL"/>
      <sheetName val="CPU_ADMINISTRACAO LOCAL"/>
      <sheetName val="RESUMO ADMINISTRAÇÃO LOCAL "/>
      <sheetName val="MEMÓRIA DE CÁLCU_XXXXXX"/>
      <sheetName val="LQ"/>
      <sheetName val="PLANILHA ORÇAMENTARIA_Solar"/>
      <sheetName val="Plan1"/>
      <sheetName val="LEVANT QUANT"/>
      <sheetName val="CPU_MODELO"/>
      <sheetName val="listas ref"/>
      <sheetName val="CPU (RACSUNHO)"/>
      <sheetName val="PLANILHA abc rascunho"/>
      <sheetName val="Plan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2">
          <cell r="B2" t="str">
            <v>SINAPI</v>
          </cell>
        </row>
        <row r="3">
          <cell r="B3" t="str">
            <v>SUDECAP</v>
          </cell>
        </row>
        <row r="4">
          <cell r="B4" t="str">
            <v>COMPOSIÇÃO</v>
          </cell>
        </row>
      </sheetData>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U_MODELO"/>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411"/>
  <sheetViews>
    <sheetView showGridLines="0" tabSelected="1" zoomScale="70" zoomScaleNormal="70" workbookViewId="0">
      <selection activeCell="L9" sqref="L9"/>
    </sheetView>
  </sheetViews>
  <sheetFormatPr defaultRowHeight="15" x14ac:dyDescent="0.25"/>
  <cols>
    <col min="1" max="1" width="8.5703125" style="217" customWidth="1"/>
    <col min="2" max="2" width="14.42578125" style="217" bestFit="1" customWidth="1"/>
    <col min="3" max="3" width="16" style="217" customWidth="1"/>
    <col min="4" max="4" width="95.140625" style="217" bestFit="1" customWidth="1"/>
    <col min="5" max="5" width="8.7109375" style="217" bestFit="1" customWidth="1"/>
    <col min="6" max="6" width="16.7109375" style="217" bestFit="1" customWidth="1"/>
    <col min="7" max="7" width="21.28515625" style="217" customWidth="1"/>
    <col min="8" max="8" width="28.42578125" style="217" customWidth="1"/>
    <col min="9" max="9" width="17.7109375" style="217" customWidth="1"/>
    <col min="10" max="16384" width="9.140625" style="30"/>
  </cols>
  <sheetData>
    <row r="1" spans="1:9" x14ac:dyDescent="0.25">
      <c r="A1" s="219" t="s">
        <v>215</v>
      </c>
      <c r="B1" s="220"/>
      <c r="C1" s="220"/>
      <c r="D1" s="220"/>
      <c r="E1" s="220"/>
      <c r="F1" s="220"/>
      <c r="G1" s="220"/>
      <c r="H1" s="220"/>
      <c r="I1" s="221"/>
    </row>
    <row r="2" spans="1:9" x14ac:dyDescent="0.25">
      <c r="A2" s="132" t="s">
        <v>216</v>
      </c>
      <c r="B2" s="133"/>
      <c r="C2" s="133"/>
      <c r="D2" s="133"/>
      <c r="E2" s="133"/>
      <c r="F2" s="133"/>
      <c r="G2" s="133"/>
      <c r="H2" s="133"/>
      <c r="I2" s="134"/>
    </row>
    <row r="3" spans="1:9" ht="25.5" customHeight="1" x14ac:dyDescent="0.25">
      <c r="A3" s="135"/>
      <c r="B3" s="136"/>
      <c r="C3" s="136"/>
      <c r="D3" s="136"/>
      <c r="E3" s="136"/>
      <c r="F3" s="136"/>
      <c r="G3" s="136"/>
      <c r="H3" s="136"/>
      <c r="I3" s="136"/>
    </row>
    <row r="4" spans="1:9" x14ac:dyDescent="0.25">
      <c r="A4" s="222" t="s">
        <v>80</v>
      </c>
      <c r="B4" s="222"/>
      <c r="C4" s="222"/>
      <c r="D4" s="222"/>
      <c r="E4" s="222"/>
      <c r="F4" s="222"/>
      <c r="G4" s="222"/>
      <c r="H4" s="222"/>
      <c r="I4" s="222"/>
    </row>
    <row r="5" spans="1:9" x14ac:dyDescent="0.25">
      <c r="A5" s="138" t="s">
        <v>0</v>
      </c>
      <c r="B5" s="138"/>
      <c r="C5" s="138"/>
      <c r="D5" s="139" t="s">
        <v>213</v>
      </c>
      <c r="E5" s="139"/>
      <c r="F5" s="139"/>
      <c r="G5" s="140" t="s">
        <v>84</v>
      </c>
      <c r="H5" s="140"/>
      <c r="I5" s="140"/>
    </row>
    <row r="6" spans="1:9" x14ac:dyDescent="0.25">
      <c r="A6" s="138" t="s">
        <v>1</v>
      </c>
      <c r="B6" s="138"/>
      <c r="C6" s="138"/>
      <c r="D6" s="141" t="s">
        <v>214</v>
      </c>
      <c r="E6" s="141"/>
      <c r="F6" s="141"/>
      <c r="G6" s="142"/>
      <c r="H6" s="142"/>
      <c r="I6" s="142"/>
    </row>
    <row r="7" spans="1:9" x14ac:dyDescent="0.25">
      <c r="A7" s="138" t="s">
        <v>4</v>
      </c>
      <c r="B7" s="138"/>
      <c r="C7" s="138"/>
      <c r="D7" s="139" t="s">
        <v>86</v>
      </c>
      <c r="E7" s="139"/>
      <c r="F7" s="139"/>
      <c r="G7" s="137" t="s">
        <v>2</v>
      </c>
      <c r="H7" s="137"/>
      <c r="I7" s="137" t="s">
        <v>3</v>
      </c>
    </row>
    <row r="8" spans="1:9" x14ac:dyDescent="0.25">
      <c r="A8" s="138" t="s">
        <v>5</v>
      </c>
      <c r="B8" s="138"/>
      <c r="C8" s="138"/>
      <c r="D8" s="139" t="s">
        <v>588</v>
      </c>
      <c r="E8" s="139"/>
      <c r="F8" s="139"/>
      <c r="G8" s="137"/>
      <c r="H8" s="137"/>
      <c r="I8" s="137"/>
    </row>
    <row r="9" spans="1:9" x14ac:dyDescent="0.25">
      <c r="A9" s="138" t="s">
        <v>6</v>
      </c>
      <c r="B9" s="138"/>
      <c r="C9" s="138"/>
      <c r="D9" s="139" t="s">
        <v>235</v>
      </c>
      <c r="E9" s="139"/>
      <c r="F9" s="139"/>
      <c r="G9" s="143" t="s">
        <v>85</v>
      </c>
      <c r="H9" s="143" t="s">
        <v>172</v>
      </c>
      <c r="I9" s="144">
        <v>0.25890000000000002</v>
      </c>
    </row>
    <row r="10" spans="1:9" x14ac:dyDescent="0.25">
      <c r="A10" s="142"/>
      <c r="B10" s="142"/>
      <c r="C10" s="142"/>
      <c r="D10" s="142"/>
      <c r="E10" s="142"/>
      <c r="F10" s="142"/>
      <c r="G10" s="143"/>
      <c r="H10" s="143"/>
      <c r="I10" s="143"/>
    </row>
    <row r="11" spans="1:9" s="146" customFormat="1" x14ac:dyDescent="0.25">
      <c r="A11" s="223" t="s">
        <v>7</v>
      </c>
      <c r="B11" s="223" t="s">
        <v>8</v>
      </c>
      <c r="C11" s="223" t="s">
        <v>9</v>
      </c>
      <c r="D11" s="224" t="s">
        <v>10</v>
      </c>
      <c r="E11" s="223" t="s">
        <v>11</v>
      </c>
      <c r="F11" s="223" t="s">
        <v>81</v>
      </c>
      <c r="G11" s="223" t="s">
        <v>82</v>
      </c>
      <c r="H11" s="223" t="s">
        <v>83</v>
      </c>
      <c r="I11" s="223" t="s">
        <v>12</v>
      </c>
    </row>
    <row r="12" spans="1:9" x14ac:dyDescent="0.25">
      <c r="A12" s="225">
        <v>1</v>
      </c>
      <c r="B12" s="226"/>
      <c r="C12" s="226"/>
      <c r="D12" s="227" t="s">
        <v>13</v>
      </c>
      <c r="E12" s="226"/>
      <c r="F12" s="226"/>
      <c r="G12" s="226"/>
      <c r="H12" s="226"/>
      <c r="I12" s="226"/>
    </row>
    <row r="13" spans="1:9" ht="58.5" customHeight="1" x14ac:dyDescent="0.25">
      <c r="A13" s="31" t="s">
        <v>14</v>
      </c>
      <c r="B13" s="31" t="s">
        <v>265</v>
      </c>
      <c r="C13" s="31" t="s">
        <v>15</v>
      </c>
      <c r="D13" s="33" t="s">
        <v>264</v>
      </c>
      <c r="E13" s="31" t="s">
        <v>11</v>
      </c>
      <c r="F13" s="31">
        <v>1</v>
      </c>
      <c r="G13" s="32">
        <v>1313.86</v>
      </c>
      <c r="H13" s="32">
        <f>G13*25.89%+G13</f>
        <v>1654.0183539999998</v>
      </c>
      <c r="I13" s="32">
        <f>F13*H13</f>
        <v>1654.0183539999998</v>
      </c>
    </row>
    <row r="14" spans="1:9" ht="39" x14ac:dyDescent="0.25">
      <c r="A14" s="31" t="s">
        <v>17</v>
      </c>
      <c r="B14" s="31" t="s">
        <v>599</v>
      </c>
      <c r="C14" s="31" t="s">
        <v>15</v>
      </c>
      <c r="D14" s="33" t="s">
        <v>598</v>
      </c>
      <c r="E14" s="31" t="s">
        <v>232</v>
      </c>
      <c r="F14" s="31">
        <v>0.5</v>
      </c>
      <c r="G14" s="32">
        <v>2432.92</v>
      </c>
      <c r="H14" s="32">
        <f t="shared" ref="H14:H19" si="0">G14*25.89%+G14</f>
        <v>3062.8029880000004</v>
      </c>
      <c r="I14" s="32">
        <f>H14</f>
        <v>3062.8029880000004</v>
      </c>
    </row>
    <row r="15" spans="1:9" x14ac:dyDescent="0.25">
      <c r="A15" s="31" t="s">
        <v>18</v>
      </c>
      <c r="B15" s="31">
        <v>98459</v>
      </c>
      <c r="C15" s="31" t="s">
        <v>19</v>
      </c>
      <c r="D15" s="33" t="s">
        <v>20</v>
      </c>
      <c r="E15" s="31" t="s">
        <v>121</v>
      </c>
      <c r="F15" s="31">
        <v>45.5</v>
      </c>
      <c r="G15" s="32">
        <v>144.55000000000001</v>
      </c>
      <c r="H15" s="32">
        <f t="shared" si="0"/>
        <v>181.973995</v>
      </c>
      <c r="I15" s="32">
        <f t="shared" ref="I14:I19" si="1">F15*H15</f>
        <v>8279.8167725000003</v>
      </c>
    </row>
    <row r="16" spans="1:9" x14ac:dyDescent="0.25">
      <c r="A16" s="31" t="s">
        <v>21</v>
      </c>
      <c r="B16" s="149" t="s">
        <v>155</v>
      </c>
      <c r="C16" s="31" t="s">
        <v>15</v>
      </c>
      <c r="D16" s="33" t="s">
        <v>154</v>
      </c>
      <c r="E16" s="31" t="s">
        <v>135</v>
      </c>
      <c r="F16" s="31">
        <v>2</v>
      </c>
      <c r="G16" s="32">
        <v>1399.98</v>
      </c>
      <c r="H16" s="32">
        <f t="shared" si="0"/>
        <v>1762.4348220000002</v>
      </c>
      <c r="I16" s="32">
        <f t="shared" si="1"/>
        <v>3524.8696440000003</v>
      </c>
    </row>
    <row r="17" spans="1:9" ht="29.25" customHeight="1" x14ac:dyDescent="0.25">
      <c r="A17" s="31" t="s">
        <v>22</v>
      </c>
      <c r="B17" s="149" t="s">
        <v>153</v>
      </c>
      <c r="C17" s="31" t="s">
        <v>15</v>
      </c>
      <c r="D17" s="150" t="s">
        <v>266</v>
      </c>
      <c r="E17" s="51" t="s">
        <v>135</v>
      </c>
      <c r="F17" s="51">
        <v>2</v>
      </c>
      <c r="G17" s="29">
        <v>770.63</v>
      </c>
      <c r="H17" s="32">
        <f t="shared" si="0"/>
        <v>970.14610700000003</v>
      </c>
      <c r="I17" s="32">
        <f t="shared" si="1"/>
        <v>1940.2922140000001</v>
      </c>
    </row>
    <row r="18" spans="1:9" x14ac:dyDescent="0.25">
      <c r="A18" s="31" t="s">
        <v>23</v>
      </c>
      <c r="B18" s="149" t="s">
        <v>26</v>
      </c>
      <c r="C18" s="31" t="s">
        <v>15</v>
      </c>
      <c r="D18" s="33" t="s">
        <v>136</v>
      </c>
      <c r="E18" s="31" t="s">
        <v>135</v>
      </c>
      <c r="F18" s="31">
        <v>3</v>
      </c>
      <c r="G18" s="32">
        <v>1348.4</v>
      </c>
      <c r="H18" s="32">
        <f t="shared" si="0"/>
        <v>1697.5007600000001</v>
      </c>
      <c r="I18" s="32">
        <f t="shared" si="1"/>
        <v>5092.5022800000006</v>
      </c>
    </row>
    <row r="19" spans="1:9" x14ac:dyDescent="0.25">
      <c r="A19" s="31" t="s">
        <v>24</v>
      </c>
      <c r="B19" s="149" t="s">
        <v>217</v>
      </c>
      <c r="C19" s="31" t="s">
        <v>15</v>
      </c>
      <c r="D19" s="33" t="s">
        <v>27</v>
      </c>
      <c r="E19" s="31" t="s">
        <v>135</v>
      </c>
      <c r="F19" s="31">
        <v>2</v>
      </c>
      <c r="G19" s="32">
        <v>1189.8399999999999</v>
      </c>
      <c r="H19" s="32">
        <f t="shared" si="0"/>
        <v>1497.889576</v>
      </c>
      <c r="I19" s="32">
        <f t="shared" si="1"/>
        <v>2995.7791520000001</v>
      </c>
    </row>
    <row r="20" spans="1:9" x14ac:dyDescent="0.25">
      <c r="A20" s="95"/>
      <c r="B20" s="95"/>
      <c r="C20" s="95"/>
      <c r="D20" s="95"/>
      <c r="E20" s="95"/>
      <c r="F20" s="95"/>
      <c r="G20" s="95"/>
      <c r="H20" s="93" t="s">
        <v>93</v>
      </c>
      <c r="I20" s="107">
        <f>SUM(I13:I19)</f>
        <v>26550.081404500004</v>
      </c>
    </row>
    <row r="21" spans="1:9" x14ac:dyDescent="0.25">
      <c r="A21" s="225">
        <v>2</v>
      </c>
      <c r="B21" s="226"/>
      <c r="C21" s="226"/>
      <c r="D21" s="227" t="s">
        <v>28</v>
      </c>
      <c r="E21" s="226"/>
      <c r="F21" s="226"/>
      <c r="G21" s="226"/>
      <c r="H21" s="226"/>
      <c r="I21" s="226"/>
    </row>
    <row r="22" spans="1:9" x14ac:dyDescent="0.25">
      <c r="A22" s="31" t="s">
        <v>29</v>
      </c>
      <c r="B22" s="31">
        <v>90777</v>
      </c>
      <c r="C22" s="31" t="s">
        <v>19</v>
      </c>
      <c r="D22" s="33" t="s">
        <v>30</v>
      </c>
      <c r="E22" s="31" t="s">
        <v>31</v>
      </c>
      <c r="F22" s="31">
        <v>132</v>
      </c>
      <c r="G22" s="118">
        <v>89.69</v>
      </c>
      <c r="H22" s="10">
        <f>G22*25.89%+G22</f>
        <v>112.910741</v>
      </c>
      <c r="I22" s="34">
        <f>F22*H22</f>
        <v>14904.217812000001</v>
      </c>
    </row>
    <row r="23" spans="1:9" x14ac:dyDescent="0.25">
      <c r="A23" s="31" t="s">
        <v>32</v>
      </c>
      <c r="B23" s="31">
        <v>90776</v>
      </c>
      <c r="C23" s="31" t="s">
        <v>19</v>
      </c>
      <c r="D23" s="33" t="s">
        <v>33</v>
      </c>
      <c r="E23" s="31" t="s">
        <v>31</v>
      </c>
      <c r="F23" s="31">
        <v>396</v>
      </c>
      <c r="G23" s="118">
        <v>40.29</v>
      </c>
      <c r="H23" s="10">
        <f>G23*25.89%+G23</f>
        <v>50.721080999999998</v>
      </c>
      <c r="I23" s="34">
        <f>F23*H23</f>
        <v>20085.548075999999</v>
      </c>
    </row>
    <row r="24" spans="1:9" x14ac:dyDescent="0.25">
      <c r="A24" s="95"/>
      <c r="B24" s="95"/>
      <c r="C24" s="95"/>
      <c r="D24" s="95"/>
      <c r="E24" s="95"/>
      <c r="F24" s="95"/>
      <c r="G24" s="95"/>
      <c r="H24" s="240" t="s">
        <v>94</v>
      </c>
      <c r="I24" s="107">
        <f>SUM(I22:I23)</f>
        <v>34989.765888000002</v>
      </c>
    </row>
    <row r="25" spans="1:9" x14ac:dyDescent="0.25">
      <c r="A25" s="225">
        <v>3</v>
      </c>
      <c r="B25" s="226"/>
      <c r="C25" s="226"/>
      <c r="D25" s="227" t="s">
        <v>43</v>
      </c>
      <c r="E25" s="226"/>
      <c r="F25" s="226"/>
      <c r="G25" s="226"/>
      <c r="H25" s="226"/>
      <c r="I25" s="226"/>
    </row>
    <row r="26" spans="1:9" ht="38.25" x14ac:dyDescent="0.25">
      <c r="A26" s="31" t="s">
        <v>34</v>
      </c>
      <c r="B26" s="46" t="s">
        <v>268</v>
      </c>
      <c r="C26" s="31" t="s">
        <v>15</v>
      </c>
      <c r="D26" s="153" t="s">
        <v>267</v>
      </c>
      <c r="E26" s="31" t="s">
        <v>121</v>
      </c>
      <c r="F26" s="31">
        <v>253</v>
      </c>
      <c r="G26" s="35">
        <v>18.73</v>
      </c>
      <c r="H26" s="32">
        <f>G26*25.89%+G26</f>
        <v>23.579197000000001</v>
      </c>
      <c r="I26" s="32">
        <f>F26*H26</f>
        <v>5965.5368410000001</v>
      </c>
    </row>
    <row r="27" spans="1:9" ht="25.5" x14ac:dyDescent="0.25">
      <c r="A27" s="31" t="s">
        <v>35</v>
      </c>
      <c r="B27" s="31" t="s">
        <v>44</v>
      </c>
      <c r="C27" s="154" t="s">
        <v>15</v>
      </c>
      <c r="D27" s="36" t="s">
        <v>45</v>
      </c>
      <c r="E27" s="31" t="s">
        <v>122</v>
      </c>
      <c r="F27" s="31">
        <v>1044</v>
      </c>
      <c r="G27" s="32">
        <v>6.66</v>
      </c>
      <c r="H27" s="32">
        <f t="shared" ref="H27:H37" si="2">G27*25.89%+G27</f>
        <v>8.3842739999999996</v>
      </c>
      <c r="I27" s="32">
        <f t="shared" ref="I27:I37" si="3">F27*H27</f>
        <v>8753.1820559999996</v>
      </c>
    </row>
    <row r="28" spans="1:9" ht="25.5" x14ac:dyDescent="0.25">
      <c r="A28" s="154" t="s">
        <v>36</v>
      </c>
      <c r="B28" s="31" t="s">
        <v>269</v>
      </c>
      <c r="C28" s="31" t="s">
        <v>15</v>
      </c>
      <c r="D28" s="36" t="s">
        <v>46</v>
      </c>
      <c r="E28" s="31" t="s">
        <v>121</v>
      </c>
      <c r="F28" s="31">
        <v>348</v>
      </c>
      <c r="G28" s="32">
        <v>7.55</v>
      </c>
      <c r="H28" s="32">
        <f t="shared" si="2"/>
        <v>9.5046949999999999</v>
      </c>
      <c r="I28" s="32">
        <f t="shared" si="3"/>
        <v>3307.6338599999999</v>
      </c>
    </row>
    <row r="29" spans="1:9" ht="38.25" x14ac:dyDescent="0.25">
      <c r="A29" s="31" t="s">
        <v>38</v>
      </c>
      <c r="B29" s="31" t="s">
        <v>123</v>
      </c>
      <c r="C29" s="31" t="s">
        <v>15</v>
      </c>
      <c r="D29" s="36" t="s">
        <v>270</v>
      </c>
      <c r="E29" s="31" t="s">
        <v>25</v>
      </c>
      <c r="F29" s="31">
        <v>200</v>
      </c>
      <c r="G29" s="32">
        <v>5.54</v>
      </c>
      <c r="H29" s="32">
        <f t="shared" si="2"/>
        <v>6.9743060000000003</v>
      </c>
      <c r="I29" s="32">
        <f t="shared" si="3"/>
        <v>1394.8612000000001</v>
      </c>
    </row>
    <row r="30" spans="1:9" ht="25.5" x14ac:dyDescent="0.25">
      <c r="A30" s="31" t="s">
        <v>40</v>
      </c>
      <c r="B30" s="31">
        <v>97647</v>
      </c>
      <c r="C30" s="31" t="s">
        <v>19</v>
      </c>
      <c r="D30" s="36" t="s">
        <v>236</v>
      </c>
      <c r="E30" s="31" t="s">
        <v>121</v>
      </c>
      <c r="F30" s="31">
        <v>420</v>
      </c>
      <c r="G30" s="32">
        <v>2.65</v>
      </c>
      <c r="H30" s="32">
        <f t="shared" si="2"/>
        <v>3.3360849999999997</v>
      </c>
      <c r="I30" s="32">
        <f t="shared" si="3"/>
        <v>1401.1556999999998</v>
      </c>
    </row>
    <row r="31" spans="1:9" x14ac:dyDescent="0.25">
      <c r="A31" s="31" t="s">
        <v>126</v>
      </c>
      <c r="B31" s="31" t="s">
        <v>535</v>
      </c>
      <c r="C31" s="31" t="s">
        <v>15</v>
      </c>
      <c r="D31" s="36" t="s">
        <v>237</v>
      </c>
      <c r="E31" s="31"/>
      <c r="F31" s="31">
        <v>200</v>
      </c>
      <c r="G31" s="32">
        <v>3.77</v>
      </c>
      <c r="H31" s="32">
        <f t="shared" si="2"/>
        <v>4.7460529999999999</v>
      </c>
      <c r="I31" s="32">
        <f t="shared" si="3"/>
        <v>949.2106</v>
      </c>
    </row>
    <row r="32" spans="1:9" ht="28.5" customHeight="1" x14ac:dyDescent="0.25">
      <c r="A32" s="31" t="s">
        <v>127</v>
      </c>
      <c r="B32" s="31" t="s">
        <v>271</v>
      </c>
      <c r="C32" s="31" t="s">
        <v>15</v>
      </c>
      <c r="D32" s="150" t="s">
        <v>239</v>
      </c>
      <c r="E32" s="51" t="s">
        <v>25</v>
      </c>
      <c r="F32" s="51">
        <v>38</v>
      </c>
      <c r="G32" s="29">
        <v>2.2000000000000002</v>
      </c>
      <c r="H32" s="32">
        <f t="shared" si="2"/>
        <v>2.7695800000000004</v>
      </c>
      <c r="I32" s="32">
        <f t="shared" si="3"/>
        <v>105.24404000000001</v>
      </c>
    </row>
    <row r="33" spans="1:9" x14ac:dyDescent="0.25">
      <c r="A33" s="31" t="s">
        <v>128</v>
      </c>
      <c r="B33" s="31" t="s">
        <v>124</v>
      </c>
      <c r="C33" s="31" t="s">
        <v>15</v>
      </c>
      <c r="D33" s="36" t="s">
        <v>125</v>
      </c>
      <c r="E33" s="31" t="s">
        <v>16</v>
      </c>
      <c r="F33" s="31">
        <v>1</v>
      </c>
      <c r="G33" s="32">
        <v>199.75</v>
      </c>
      <c r="H33" s="32">
        <f t="shared" si="2"/>
        <v>251.46527500000002</v>
      </c>
      <c r="I33" s="32">
        <f t="shared" si="3"/>
        <v>251.46527500000002</v>
      </c>
    </row>
    <row r="34" spans="1:9" ht="25.5" x14ac:dyDescent="0.25">
      <c r="A34" s="31" t="s">
        <v>131</v>
      </c>
      <c r="B34" s="31">
        <v>97660</v>
      </c>
      <c r="C34" s="31" t="s">
        <v>19</v>
      </c>
      <c r="D34" s="36" t="s">
        <v>129</v>
      </c>
      <c r="E34" s="31" t="s">
        <v>11</v>
      </c>
      <c r="F34" s="31">
        <v>45</v>
      </c>
      <c r="G34" s="32">
        <v>0.51</v>
      </c>
      <c r="H34" s="32">
        <f t="shared" si="2"/>
        <v>0.64203900000000003</v>
      </c>
      <c r="I34" s="32">
        <f t="shared" si="3"/>
        <v>28.891755</v>
      </c>
    </row>
    <row r="35" spans="1:9" x14ac:dyDescent="0.25">
      <c r="A35" s="31" t="s">
        <v>133</v>
      </c>
      <c r="B35" s="155">
        <v>97661</v>
      </c>
      <c r="C35" s="155" t="s">
        <v>19</v>
      </c>
      <c r="D35" s="156" t="s">
        <v>130</v>
      </c>
      <c r="E35" s="155" t="s">
        <v>25</v>
      </c>
      <c r="F35" s="155">
        <v>970</v>
      </c>
      <c r="G35" s="157">
        <v>0.51</v>
      </c>
      <c r="H35" s="32">
        <f t="shared" si="2"/>
        <v>0.64203900000000003</v>
      </c>
      <c r="I35" s="32">
        <f t="shared" si="3"/>
        <v>622.77782999999999</v>
      </c>
    </row>
    <row r="36" spans="1:9" x14ac:dyDescent="0.25">
      <c r="A36" s="31" t="s">
        <v>238</v>
      </c>
      <c r="B36" s="31" t="s">
        <v>273</v>
      </c>
      <c r="C36" s="31" t="s">
        <v>15</v>
      </c>
      <c r="D36" s="158" t="s">
        <v>37</v>
      </c>
      <c r="E36" s="31" t="s">
        <v>132</v>
      </c>
      <c r="F36" s="31">
        <v>85</v>
      </c>
      <c r="G36" s="32">
        <v>2.92</v>
      </c>
      <c r="H36" s="32">
        <f t="shared" si="2"/>
        <v>3.6759879999999998</v>
      </c>
      <c r="I36" s="32">
        <f t="shared" si="3"/>
        <v>312.45898</v>
      </c>
    </row>
    <row r="37" spans="1:9" ht="26.25" x14ac:dyDescent="0.25">
      <c r="A37" s="31" t="s">
        <v>272</v>
      </c>
      <c r="B37" s="31" t="s">
        <v>274</v>
      </c>
      <c r="C37" s="31" t="s">
        <v>15</v>
      </c>
      <c r="D37" s="159" t="s">
        <v>134</v>
      </c>
      <c r="E37" s="31" t="s">
        <v>39</v>
      </c>
      <c r="F37" s="31">
        <v>1700</v>
      </c>
      <c r="G37" s="32">
        <v>4.7699999999999996</v>
      </c>
      <c r="H37" s="32">
        <f t="shared" si="2"/>
        <v>6.0049529999999995</v>
      </c>
      <c r="I37" s="32">
        <f t="shared" si="3"/>
        <v>10208.420099999999</v>
      </c>
    </row>
    <row r="38" spans="1:9" x14ac:dyDescent="0.25">
      <c r="A38" s="96"/>
      <c r="B38" s="97"/>
      <c r="C38" s="97"/>
      <c r="D38" s="97"/>
      <c r="E38" s="97"/>
      <c r="F38" s="97"/>
      <c r="G38" s="98"/>
      <c r="H38" s="240" t="s">
        <v>95</v>
      </c>
      <c r="I38" s="241">
        <f>SUM(I26:I37)</f>
        <v>33300.838236999996</v>
      </c>
    </row>
    <row r="39" spans="1:9" x14ac:dyDescent="0.25">
      <c r="A39" s="225">
        <v>4</v>
      </c>
      <c r="B39" s="226"/>
      <c r="C39" s="226"/>
      <c r="D39" s="227" t="s">
        <v>92</v>
      </c>
      <c r="E39" s="226"/>
      <c r="F39" s="226"/>
      <c r="G39" s="226"/>
      <c r="H39" s="226"/>
      <c r="I39" s="226"/>
    </row>
    <row r="40" spans="1:9" ht="43.5" customHeight="1" x14ac:dyDescent="0.25">
      <c r="A40" s="31" t="s">
        <v>41</v>
      </c>
      <c r="B40" s="31" t="s">
        <v>520</v>
      </c>
      <c r="C40" s="31" t="s">
        <v>15</v>
      </c>
      <c r="D40" s="150" t="s">
        <v>521</v>
      </c>
      <c r="E40" s="51" t="s">
        <v>121</v>
      </c>
      <c r="F40" s="51">
        <v>161</v>
      </c>
      <c r="G40" s="29">
        <v>152.5</v>
      </c>
      <c r="H40" s="32">
        <f>G40*25.89%+G40</f>
        <v>191.98224999999999</v>
      </c>
      <c r="I40" s="32">
        <f>F40*H40</f>
        <v>30909.142249999997</v>
      </c>
    </row>
    <row r="41" spans="1:9" ht="33" customHeight="1" x14ac:dyDescent="0.25">
      <c r="A41" s="31" t="s">
        <v>42</v>
      </c>
      <c r="B41" s="31" t="s">
        <v>137</v>
      </c>
      <c r="C41" s="31" t="s">
        <v>15</v>
      </c>
      <c r="D41" s="33" t="s">
        <v>507</v>
      </c>
      <c r="E41" s="31" t="s">
        <v>121</v>
      </c>
      <c r="F41" s="31">
        <v>16.2</v>
      </c>
      <c r="G41" s="32">
        <v>240.68</v>
      </c>
      <c r="H41" s="32">
        <f>G41*25.89%+G41</f>
        <v>302.992052</v>
      </c>
      <c r="I41" s="32">
        <f>F41*H41</f>
        <v>4908.4712423999999</v>
      </c>
    </row>
    <row r="42" spans="1:9" ht="33" customHeight="1" x14ac:dyDescent="0.25">
      <c r="A42" s="31" t="s">
        <v>508</v>
      </c>
      <c r="B42" s="51" t="s">
        <v>505</v>
      </c>
      <c r="C42" s="51" t="s">
        <v>15</v>
      </c>
      <c r="D42" s="150" t="s">
        <v>506</v>
      </c>
      <c r="E42" s="51" t="s">
        <v>25</v>
      </c>
      <c r="F42" s="51">
        <v>14.4</v>
      </c>
      <c r="G42" s="29">
        <v>419.49</v>
      </c>
      <c r="H42" s="32">
        <f>G42*25.89%+G42</f>
        <v>528.09596099999999</v>
      </c>
      <c r="I42" s="32">
        <f>F42*H42</f>
        <v>7604.5818384000004</v>
      </c>
    </row>
    <row r="43" spans="1:9" ht="27" customHeight="1" x14ac:dyDescent="0.25">
      <c r="A43" s="31" t="s">
        <v>509</v>
      </c>
      <c r="B43" s="51" t="s">
        <v>510</v>
      </c>
      <c r="C43" s="51" t="s">
        <v>15</v>
      </c>
      <c r="D43" s="150" t="s">
        <v>522</v>
      </c>
      <c r="E43" s="51" t="s">
        <v>25</v>
      </c>
      <c r="F43" s="51">
        <v>14.4</v>
      </c>
      <c r="G43" s="29">
        <v>558.41999999999996</v>
      </c>
      <c r="H43" s="32">
        <f>G43*25.89%+G43</f>
        <v>702.99493799999993</v>
      </c>
      <c r="I43" s="32">
        <f>F43*H43</f>
        <v>10123.1271072</v>
      </c>
    </row>
    <row r="44" spans="1:9" x14ac:dyDescent="0.25">
      <c r="A44" s="95"/>
      <c r="B44" s="95"/>
      <c r="C44" s="95"/>
      <c r="D44" s="95"/>
      <c r="E44" s="95"/>
      <c r="F44" s="95"/>
      <c r="G44" s="95"/>
      <c r="H44" s="93" t="s">
        <v>96</v>
      </c>
      <c r="I44" s="107">
        <f>SUM(I40:I43)</f>
        <v>53545.322438000003</v>
      </c>
    </row>
    <row r="45" spans="1:9" ht="15.75" customHeight="1" x14ac:dyDescent="0.25">
      <c r="A45" s="225">
        <v>5</v>
      </c>
      <c r="B45" s="226"/>
      <c r="C45" s="226"/>
      <c r="D45" s="227" t="s">
        <v>60</v>
      </c>
      <c r="E45" s="226"/>
      <c r="F45" s="226"/>
      <c r="G45" s="226"/>
      <c r="H45" s="226"/>
      <c r="I45" s="226"/>
    </row>
    <row r="46" spans="1:9" ht="47.25" customHeight="1" x14ac:dyDescent="0.25">
      <c r="A46" s="31" t="s">
        <v>275</v>
      </c>
      <c r="B46" s="31" t="s">
        <v>504</v>
      </c>
      <c r="C46" s="31" t="s">
        <v>15</v>
      </c>
      <c r="D46" s="163" t="s">
        <v>503</v>
      </c>
      <c r="E46" s="31" t="s">
        <v>121</v>
      </c>
      <c r="F46" s="31">
        <v>431</v>
      </c>
      <c r="G46" s="32">
        <v>87.9</v>
      </c>
      <c r="H46" s="32">
        <f>G46*25.89%+G46</f>
        <v>110.65731000000001</v>
      </c>
      <c r="I46" s="32">
        <f>F46*H46</f>
        <v>47693.300610000006</v>
      </c>
    </row>
    <row r="47" spans="1:9" ht="15.75" customHeight="1" x14ac:dyDescent="0.25">
      <c r="A47" s="95"/>
      <c r="B47" s="95"/>
      <c r="C47" s="95"/>
      <c r="D47" s="95"/>
      <c r="E47" s="95"/>
      <c r="F47" s="95"/>
      <c r="G47" s="95"/>
      <c r="H47" s="93" t="s">
        <v>97</v>
      </c>
      <c r="I47" s="107">
        <f>I46</f>
        <v>47693.300610000006</v>
      </c>
    </row>
    <row r="48" spans="1:9" x14ac:dyDescent="0.25">
      <c r="A48" s="225">
        <v>6</v>
      </c>
      <c r="B48" s="226"/>
      <c r="C48" s="226"/>
      <c r="D48" s="227" t="s">
        <v>87</v>
      </c>
      <c r="E48" s="226"/>
      <c r="F48" s="226"/>
      <c r="G48" s="226"/>
      <c r="H48" s="226"/>
      <c r="I48" s="226"/>
    </row>
    <row r="49" spans="1:9" x14ac:dyDescent="0.25">
      <c r="A49" s="31" t="s">
        <v>47</v>
      </c>
      <c r="B49" s="31" t="s">
        <v>139</v>
      </c>
      <c r="C49" s="31" t="s">
        <v>15</v>
      </c>
      <c r="D49" s="33" t="s">
        <v>54</v>
      </c>
      <c r="E49" s="31" t="s">
        <v>121</v>
      </c>
      <c r="F49" s="31">
        <v>420</v>
      </c>
      <c r="G49" s="32">
        <v>75.94</v>
      </c>
      <c r="H49" s="32">
        <f>G49*25.89%+G49</f>
        <v>95.600865999999996</v>
      </c>
      <c r="I49" s="34">
        <f>F49*H49</f>
        <v>40152.363720000001</v>
      </c>
    </row>
    <row r="50" spans="1:9" x14ac:dyDescent="0.25">
      <c r="A50" s="31" t="s">
        <v>48</v>
      </c>
      <c r="B50" s="31" t="s">
        <v>547</v>
      </c>
      <c r="C50" s="31" t="s">
        <v>250</v>
      </c>
      <c r="D50" s="33" t="s">
        <v>519</v>
      </c>
      <c r="E50" s="31" t="s">
        <v>121</v>
      </c>
      <c r="F50" s="31">
        <v>13.42</v>
      </c>
      <c r="G50" s="32">
        <v>173.49</v>
      </c>
      <c r="H50" s="32">
        <f t="shared" ref="H50:H57" si="4">G50*25.89%+G50</f>
        <v>218.40656100000001</v>
      </c>
      <c r="I50" s="34">
        <f>F50*H50</f>
        <v>2931.0160486200002</v>
      </c>
    </row>
    <row r="51" spans="1:9" ht="38.25" x14ac:dyDescent="0.25">
      <c r="A51" s="31" t="s">
        <v>49</v>
      </c>
      <c r="B51" s="31" t="s">
        <v>138</v>
      </c>
      <c r="C51" s="31" t="s">
        <v>15</v>
      </c>
      <c r="D51" s="164" t="s">
        <v>140</v>
      </c>
      <c r="E51" s="31" t="s">
        <v>121</v>
      </c>
      <c r="F51" s="31">
        <v>420</v>
      </c>
      <c r="G51" s="32">
        <v>89.43</v>
      </c>
      <c r="H51" s="32">
        <f t="shared" si="4"/>
        <v>112.58342700000001</v>
      </c>
      <c r="I51" s="32">
        <f t="shared" ref="I51:I57" si="5">F51*H51</f>
        <v>47285.039340000003</v>
      </c>
    </row>
    <row r="52" spans="1:9" ht="26.25" x14ac:dyDescent="0.25">
      <c r="A52" s="31" t="s">
        <v>141</v>
      </c>
      <c r="B52" s="31">
        <v>94223</v>
      </c>
      <c r="C52" s="31" t="s">
        <v>19</v>
      </c>
      <c r="D52" s="33" t="s">
        <v>55</v>
      </c>
      <c r="E52" s="31" t="s">
        <v>25</v>
      </c>
      <c r="F52" s="31">
        <v>15</v>
      </c>
      <c r="G52" s="32">
        <v>74.33</v>
      </c>
      <c r="H52" s="32">
        <f t="shared" si="4"/>
        <v>93.574037000000004</v>
      </c>
      <c r="I52" s="35">
        <f t="shared" si="5"/>
        <v>1403.610555</v>
      </c>
    </row>
    <row r="53" spans="1:9" x14ac:dyDescent="0.25">
      <c r="A53" s="31" t="s">
        <v>142</v>
      </c>
      <c r="B53" s="31" t="s">
        <v>56</v>
      </c>
      <c r="C53" s="31" t="s">
        <v>15</v>
      </c>
      <c r="D53" s="33" t="s">
        <v>57</v>
      </c>
      <c r="E53" s="31" t="s">
        <v>25</v>
      </c>
      <c r="F53" s="31">
        <v>24</v>
      </c>
      <c r="G53" s="32">
        <v>49.59</v>
      </c>
      <c r="H53" s="32">
        <f t="shared" si="4"/>
        <v>62.428851000000009</v>
      </c>
      <c r="I53" s="35">
        <f t="shared" si="5"/>
        <v>1498.2924240000002</v>
      </c>
    </row>
    <row r="54" spans="1:9" ht="25.5" x14ac:dyDescent="0.25">
      <c r="A54" s="31" t="s">
        <v>143</v>
      </c>
      <c r="B54" s="46" t="s">
        <v>276</v>
      </c>
      <c r="C54" s="31" t="s">
        <v>15</v>
      </c>
      <c r="D54" s="153" t="s">
        <v>161</v>
      </c>
      <c r="E54" s="31" t="s">
        <v>25</v>
      </c>
      <c r="F54" s="31">
        <v>42</v>
      </c>
      <c r="G54" s="32">
        <v>65.510000000000005</v>
      </c>
      <c r="H54" s="32">
        <f t="shared" si="4"/>
        <v>82.470539000000002</v>
      </c>
      <c r="I54" s="35">
        <f t="shared" si="5"/>
        <v>3463.7626380000002</v>
      </c>
    </row>
    <row r="55" spans="1:9" x14ac:dyDescent="0.25">
      <c r="A55" s="31" t="s">
        <v>144</v>
      </c>
      <c r="B55" s="31" t="s">
        <v>277</v>
      </c>
      <c r="C55" s="31" t="s">
        <v>15</v>
      </c>
      <c r="D55" s="33" t="s">
        <v>58</v>
      </c>
      <c r="E55" s="31" t="s">
        <v>25</v>
      </c>
      <c r="F55" s="31">
        <v>140</v>
      </c>
      <c r="G55" s="32">
        <v>112.59</v>
      </c>
      <c r="H55" s="32">
        <f t="shared" si="4"/>
        <v>141.73955100000001</v>
      </c>
      <c r="I55" s="35">
        <f t="shared" si="5"/>
        <v>19843.53714</v>
      </c>
    </row>
    <row r="56" spans="1:9" x14ac:dyDescent="0.25">
      <c r="A56" s="31" t="s">
        <v>240</v>
      </c>
      <c r="B56" s="31" t="s">
        <v>278</v>
      </c>
      <c r="C56" s="31" t="s">
        <v>15</v>
      </c>
      <c r="D56" s="33" t="s">
        <v>59</v>
      </c>
      <c r="E56" s="31" t="s">
        <v>11</v>
      </c>
      <c r="F56" s="31">
        <v>4</v>
      </c>
      <c r="G56" s="32">
        <v>35.04</v>
      </c>
      <c r="H56" s="32">
        <f t="shared" si="4"/>
        <v>44.111856000000003</v>
      </c>
      <c r="I56" s="35">
        <f t="shared" si="5"/>
        <v>176.44742400000001</v>
      </c>
    </row>
    <row r="57" spans="1:9" x14ac:dyDescent="0.25">
      <c r="A57" s="31" t="s">
        <v>252</v>
      </c>
      <c r="B57" s="51" t="s">
        <v>242</v>
      </c>
      <c r="C57" s="51" t="s">
        <v>15</v>
      </c>
      <c r="D57" s="165" t="s">
        <v>241</v>
      </c>
      <c r="E57" s="51" t="s">
        <v>151</v>
      </c>
      <c r="F57" s="51">
        <v>37.28</v>
      </c>
      <c r="G57" s="29">
        <v>22.59</v>
      </c>
      <c r="H57" s="32">
        <f t="shared" si="4"/>
        <v>28.438551</v>
      </c>
      <c r="I57" s="35">
        <f t="shared" si="5"/>
        <v>1060.18918128</v>
      </c>
    </row>
    <row r="58" spans="1:9" x14ac:dyDescent="0.25">
      <c r="A58" s="95"/>
      <c r="B58" s="95"/>
      <c r="C58" s="95"/>
      <c r="D58" s="95"/>
      <c r="E58" s="95"/>
      <c r="F58" s="95"/>
      <c r="G58" s="95"/>
      <c r="H58" s="93" t="s">
        <v>98</v>
      </c>
      <c r="I58" s="107">
        <f>SUM(I49:I57)</f>
        <v>117814.25847090001</v>
      </c>
    </row>
    <row r="59" spans="1:9" x14ac:dyDescent="0.25">
      <c r="A59" s="225">
        <v>7</v>
      </c>
      <c r="B59" s="225"/>
      <c r="C59" s="225"/>
      <c r="D59" s="228" t="s">
        <v>244</v>
      </c>
      <c r="E59" s="225"/>
      <c r="F59" s="225"/>
      <c r="G59" s="225"/>
      <c r="H59" s="229"/>
      <c r="I59" s="230"/>
    </row>
    <row r="60" spans="1:9" ht="25.5" x14ac:dyDescent="0.25">
      <c r="A60" s="23" t="s">
        <v>50</v>
      </c>
      <c r="B60" s="24" t="s">
        <v>279</v>
      </c>
      <c r="C60" s="24" t="s">
        <v>15</v>
      </c>
      <c r="D60" s="25" t="s">
        <v>245</v>
      </c>
      <c r="E60" s="26" t="s">
        <v>151</v>
      </c>
      <c r="F60" s="31">
        <v>98.5</v>
      </c>
      <c r="G60" s="18">
        <v>62.34</v>
      </c>
      <c r="H60" s="19">
        <f>G60*25.89%+G60</f>
        <v>78.479826000000003</v>
      </c>
      <c r="I60" s="18">
        <f>F60*H60</f>
        <v>7730.2628610000002</v>
      </c>
    </row>
    <row r="61" spans="1:9" ht="25.5" x14ac:dyDescent="0.25">
      <c r="A61" s="23" t="s">
        <v>51</v>
      </c>
      <c r="B61" s="24" t="s">
        <v>280</v>
      </c>
      <c r="C61" s="24" t="s">
        <v>15</v>
      </c>
      <c r="D61" s="25" t="s">
        <v>246</v>
      </c>
      <c r="E61" s="26" t="s">
        <v>151</v>
      </c>
      <c r="F61" s="31">
        <v>189</v>
      </c>
      <c r="G61" s="18">
        <v>8.01</v>
      </c>
      <c r="H61" s="19">
        <f t="shared" ref="H61:H63" si="6">G61*25.89%+G61</f>
        <v>10.083788999999999</v>
      </c>
      <c r="I61" s="18">
        <f t="shared" ref="I61:I63" si="7">F61*H61</f>
        <v>1905.8361209999998</v>
      </c>
    </row>
    <row r="62" spans="1:9" ht="25.5" x14ac:dyDescent="0.25">
      <c r="A62" s="23" t="s">
        <v>52</v>
      </c>
      <c r="B62" s="24" t="s">
        <v>282</v>
      </c>
      <c r="C62" s="24">
        <v>1427</v>
      </c>
      <c r="D62" s="25" t="s">
        <v>247</v>
      </c>
      <c r="E62" s="26" t="s">
        <v>151</v>
      </c>
      <c r="F62" s="31">
        <v>98</v>
      </c>
      <c r="G62" s="18">
        <v>30.15</v>
      </c>
      <c r="H62" s="19">
        <f t="shared" si="6"/>
        <v>37.955835</v>
      </c>
      <c r="I62" s="18">
        <f t="shared" si="7"/>
        <v>3719.6718300000002</v>
      </c>
    </row>
    <row r="63" spans="1:9" ht="25.5" x14ac:dyDescent="0.25">
      <c r="A63" s="23" t="s">
        <v>281</v>
      </c>
      <c r="B63" s="24" t="s">
        <v>283</v>
      </c>
      <c r="C63" s="24" t="s">
        <v>15</v>
      </c>
      <c r="D63" s="25" t="s">
        <v>248</v>
      </c>
      <c r="E63" s="26" t="s">
        <v>151</v>
      </c>
      <c r="F63" s="31">
        <v>98.5</v>
      </c>
      <c r="G63" s="18">
        <v>28.25</v>
      </c>
      <c r="H63" s="19">
        <f t="shared" si="6"/>
        <v>35.563924999999998</v>
      </c>
      <c r="I63" s="18">
        <f t="shared" si="7"/>
        <v>3503.0466124999998</v>
      </c>
    </row>
    <row r="64" spans="1:9" x14ac:dyDescent="0.25">
      <c r="A64" s="99" t="s">
        <v>99</v>
      </c>
      <c r="B64" s="100"/>
      <c r="C64" s="100"/>
      <c r="D64" s="100"/>
      <c r="E64" s="100"/>
      <c r="F64" s="100"/>
      <c r="G64" s="100"/>
      <c r="H64" s="101"/>
      <c r="I64" s="107">
        <f>SUM(I60:I63)</f>
        <v>16858.817424499997</v>
      </c>
    </row>
    <row r="65" spans="1:9" x14ac:dyDescent="0.25">
      <c r="A65" s="225">
        <v>8</v>
      </c>
      <c r="B65" s="231"/>
      <c r="C65" s="231"/>
      <c r="D65" s="232" t="s">
        <v>249</v>
      </c>
      <c r="E65" s="233"/>
      <c r="F65" s="225"/>
      <c r="G65" s="225"/>
      <c r="H65" s="229"/>
      <c r="I65" s="230"/>
    </row>
    <row r="66" spans="1:9" ht="63.75" x14ac:dyDescent="0.25">
      <c r="A66" s="31" t="s">
        <v>53</v>
      </c>
      <c r="B66" s="46" t="s">
        <v>285</v>
      </c>
      <c r="C66" s="119" t="s">
        <v>15</v>
      </c>
      <c r="D66" s="25" t="s">
        <v>284</v>
      </c>
      <c r="E66" s="48" t="s">
        <v>151</v>
      </c>
      <c r="F66" s="31">
        <v>23.28</v>
      </c>
      <c r="G66" s="18">
        <v>362.23</v>
      </c>
      <c r="H66" s="19">
        <f>G66*25.89%+G66</f>
        <v>456.011347</v>
      </c>
      <c r="I66" s="18">
        <f>F66*H66</f>
        <v>10615.94415816</v>
      </c>
    </row>
    <row r="67" spans="1:9" x14ac:dyDescent="0.25">
      <c r="A67" s="31" t="s">
        <v>286</v>
      </c>
      <c r="B67" s="46" t="s">
        <v>289</v>
      </c>
      <c r="C67" s="47" t="s">
        <v>15</v>
      </c>
      <c r="D67" s="25" t="s">
        <v>57</v>
      </c>
      <c r="E67" s="48" t="s">
        <v>25</v>
      </c>
      <c r="F67" s="31">
        <v>17</v>
      </c>
      <c r="G67" s="18">
        <v>49.59</v>
      </c>
      <c r="H67" s="19">
        <f t="shared" ref="H67:H69" si="8">G67*25.89%+G67</f>
        <v>62.428851000000009</v>
      </c>
      <c r="I67" s="18">
        <f t="shared" ref="I67:I69" si="9">F67*H67</f>
        <v>1061.2904670000003</v>
      </c>
    </row>
    <row r="68" spans="1:9" x14ac:dyDescent="0.25">
      <c r="A68" s="31" t="s">
        <v>287</v>
      </c>
      <c r="B68" s="46" t="s">
        <v>278</v>
      </c>
      <c r="C68" s="47" t="s">
        <v>15</v>
      </c>
      <c r="D68" s="25" t="s">
        <v>59</v>
      </c>
      <c r="E68" s="48" t="s">
        <v>16</v>
      </c>
      <c r="F68" s="31">
        <v>2</v>
      </c>
      <c r="G68" s="18">
        <v>35.04</v>
      </c>
      <c r="H68" s="19">
        <f t="shared" si="8"/>
        <v>44.111856000000003</v>
      </c>
      <c r="I68" s="18">
        <f t="shared" si="9"/>
        <v>88.223712000000006</v>
      </c>
    </row>
    <row r="69" spans="1:9" x14ac:dyDescent="0.25">
      <c r="A69" s="31" t="s">
        <v>288</v>
      </c>
      <c r="B69" s="46" t="s">
        <v>548</v>
      </c>
      <c r="C69" s="47" t="s">
        <v>250</v>
      </c>
      <c r="D69" s="25" t="s">
        <v>251</v>
      </c>
      <c r="E69" s="48" t="s">
        <v>151</v>
      </c>
      <c r="F69" s="31">
        <v>33.4</v>
      </c>
      <c r="G69" s="18">
        <v>155.9</v>
      </c>
      <c r="H69" s="19">
        <f t="shared" si="8"/>
        <v>196.26251000000002</v>
      </c>
      <c r="I69" s="10">
        <f t="shared" si="9"/>
        <v>6555.1678340000008</v>
      </c>
    </row>
    <row r="70" spans="1:9" x14ac:dyDescent="0.25">
      <c r="A70" s="99" t="s">
        <v>100</v>
      </c>
      <c r="B70" s="100"/>
      <c r="C70" s="100"/>
      <c r="D70" s="100"/>
      <c r="E70" s="100"/>
      <c r="F70" s="100"/>
      <c r="G70" s="100"/>
      <c r="H70" s="101"/>
      <c r="I70" s="107">
        <f>SUM(I66:I69)</f>
        <v>18320.626171160002</v>
      </c>
    </row>
    <row r="71" spans="1:9" x14ac:dyDescent="0.25">
      <c r="A71" s="225">
        <v>9</v>
      </c>
      <c r="B71" s="231"/>
      <c r="C71" s="231"/>
      <c r="D71" s="234" t="s">
        <v>253</v>
      </c>
      <c r="E71" s="233"/>
      <c r="F71" s="225"/>
      <c r="G71" s="235"/>
      <c r="H71" s="236"/>
      <c r="I71" s="230"/>
    </row>
    <row r="72" spans="1:9" ht="25.5" x14ac:dyDescent="0.25">
      <c r="A72" s="23" t="s">
        <v>290</v>
      </c>
      <c r="B72" s="24" t="s">
        <v>293</v>
      </c>
      <c r="C72" s="24" t="s">
        <v>15</v>
      </c>
      <c r="D72" s="25" t="s">
        <v>254</v>
      </c>
      <c r="E72" s="26" t="s">
        <v>151</v>
      </c>
      <c r="F72" s="31">
        <v>65</v>
      </c>
      <c r="G72" s="18">
        <v>38.64</v>
      </c>
      <c r="H72" s="19">
        <f>G72*25.89%+G72</f>
        <v>48.643895999999998</v>
      </c>
      <c r="I72" s="10">
        <f>F72*H72</f>
        <v>3161.8532399999999</v>
      </c>
    </row>
    <row r="73" spans="1:9" x14ac:dyDescent="0.25">
      <c r="A73" s="23" t="s">
        <v>291</v>
      </c>
      <c r="B73" s="24" t="s">
        <v>294</v>
      </c>
      <c r="C73" s="24" t="s">
        <v>15</v>
      </c>
      <c r="D73" s="25" t="s">
        <v>255</v>
      </c>
      <c r="E73" s="26" t="s">
        <v>151</v>
      </c>
      <c r="F73" s="23">
        <v>65</v>
      </c>
      <c r="G73" s="18">
        <v>62.25</v>
      </c>
      <c r="H73" s="19">
        <f t="shared" ref="H73:H74" si="10">G73*25.89%+G73</f>
        <v>78.366524999999996</v>
      </c>
      <c r="I73" s="10">
        <f t="shared" ref="I73:I74" si="11">F73*H73</f>
        <v>5093.8241250000001</v>
      </c>
    </row>
    <row r="74" spans="1:9" ht="25.5" x14ac:dyDescent="0.25">
      <c r="A74" s="23" t="s">
        <v>292</v>
      </c>
      <c r="B74" s="128" t="s">
        <v>295</v>
      </c>
      <c r="C74" s="24" t="s">
        <v>15</v>
      </c>
      <c r="D74" s="25" t="s">
        <v>256</v>
      </c>
      <c r="E74" s="26" t="s">
        <v>151</v>
      </c>
      <c r="F74" s="31">
        <v>65</v>
      </c>
      <c r="G74" s="18">
        <v>24.91</v>
      </c>
      <c r="H74" s="19">
        <f t="shared" si="10"/>
        <v>31.359199</v>
      </c>
      <c r="I74" s="10">
        <f t="shared" si="11"/>
        <v>2038.347935</v>
      </c>
    </row>
    <row r="75" spans="1:9" x14ac:dyDescent="0.25">
      <c r="A75" s="99" t="s">
        <v>101</v>
      </c>
      <c r="B75" s="100"/>
      <c r="C75" s="100"/>
      <c r="D75" s="100"/>
      <c r="E75" s="100"/>
      <c r="F75" s="100"/>
      <c r="G75" s="100"/>
      <c r="H75" s="101"/>
      <c r="I75" s="107">
        <f>SUM(I72:I74)</f>
        <v>10294.025299999999</v>
      </c>
    </row>
    <row r="76" spans="1:9" ht="15.75" customHeight="1" x14ac:dyDescent="0.25">
      <c r="A76" s="225">
        <v>10</v>
      </c>
      <c r="B76" s="226"/>
      <c r="C76" s="226"/>
      <c r="D76" s="227" t="s">
        <v>145</v>
      </c>
      <c r="E76" s="226"/>
      <c r="F76" s="226"/>
      <c r="G76" s="226"/>
      <c r="H76" s="226"/>
      <c r="I76" s="226"/>
    </row>
    <row r="77" spans="1:9" ht="25.5" x14ac:dyDescent="0.25">
      <c r="A77" s="23" t="s">
        <v>298</v>
      </c>
      <c r="B77" s="31" t="s">
        <v>296</v>
      </c>
      <c r="C77" s="31" t="s">
        <v>15</v>
      </c>
      <c r="D77" s="164" t="s">
        <v>61</v>
      </c>
      <c r="E77" s="31" t="s">
        <v>121</v>
      </c>
      <c r="F77" s="31">
        <v>98.5</v>
      </c>
      <c r="G77" s="32">
        <v>84.36</v>
      </c>
      <c r="H77" s="32">
        <f>G77*25.89%+G77</f>
        <v>106.20080400000001</v>
      </c>
      <c r="I77" s="32">
        <f>F77*H77</f>
        <v>10460.779194000001</v>
      </c>
    </row>
    <row r="78" spans="1:9" ht="38.25" x14ac:dyDescent="0.25">
      <c r="A78" s="23" t="s">
        <v>299</v>
      </c>
      <c r="B78" s="31" t="s">
        <v>297</v>
      </c>
      <c r="C78" s="31" t="s">
        <v>15</v>
      </c>
      <c r="D78" s="36" t="s">
        <v>70</v>
      </c>
      <c r="E78" s="31" t="s">
        <v>121</v>
      </c>
      <c r="F78" s="31">
        <v>306.24</v>
      </c>
      <c r="G78" s="32">
        <v>137.58000000000001</v>
      </c>
      <c r="H78" s="32">
        <f t="shared" ref="H78:H79" si="12">G78*25.89%+G78</f>
        <v>173.19946200000001</v>
      </c>
      <c r="I78" s="32">
        <f t="shared" ref="I78:I79" si="13">F78*H78</f>
        <v>53040.603242880003</v>
      </c>
    </row>
    <row r="79" spans="1:9" ht="25.5" x14ac:dyDescent="0.25">
      <c r="A79" s="23" t="s">
        <v>300</v>
      </c>
      <c r="B79" s="31">
        <v>88650</v>
      </c>
      <c r="C79" s="31" t="s">
        <v>19</v>
      </c>
      <c r="D79" s="36" t="s">
        <v>71</v>
      </c>
      <c r="E79" s="31" t="s">
        <v>25</v>
      </c>
      <c r="F79" s="31">
        <v>53</v>
      </c>
      <c r="G79" s="32">
        <v>16.649999999999999</v>
      </c>
      <c r="H79" s="32">
        <f t="shared" si="12"/>
        <v>20.960684999999998</v>
      </c>
      <c r="I79" s="32">
        <f t="shared" si="13"/>
        <v>1110.916305</v>
      </c>
    </row>
    <row r="80" spans="1:9" ht="14.25" customHeight="1" x14ac:dyDescent="0.25">
      <c r="A80" s="95"/>
      <c r="B80" s="95"/>
      <c r="C80" s="95"/>
      <c r="D80" s="95"/>
      <c r="E80" s="95"/>
      <c r="F80" s="95"/>
      <c r="G80" s="95"/>
      <c r="H80" s="94" t="s">
        <v>102</v>
      </c>
      <c r="I80" s="107">
        <f>SUM(I77:I79)</f>
        <v>64612.298741880004</v>
      </c>
    </row>
    <row r="81" spans="1:9" x14ac:dyDescent="0.25">
      <c r="A81" s="225">
        <v>11</v>
      </c>
      <c r="B81" s="226"/>
      <c r="C81" s="226"/>
      <c r="D81" s="227" t="s">
        <v>88</v>
      </c>
      <c r="E81" s="226"/>
      <c r="F81" s="226"/>
      <c r="G81" s="226"/>
      <c r="H81" s="226"/>
      <c r="I81" s="226"/>
    </row>
    <row r="82" spans="1:9" ht="25.5" x14ac:dyDescent="0.25">
      <c r="A82" s="31" t="s">
        <v>64</v>
      </c>
      <c r="B82" s="31" t="s">
        <v>146</v>
      </c>
      <c r="C82" s="31" t="s">
        <v>15</v>
      </c>
      <c r="D82" s="167" t="s">
        <v>443</v>
      </c>
      <c r="E82" s="51" t="s">
        <v>121</v>
      </c>
      <c r="F82" s="51">
        <v>9.1999999999999993</v>
      </c>
      <c r="G82" s="51">
        <v>339.03</v>
      </c>
      <c r="H82" s="32">
        <f>G82*25.89%+G82</f>
        <v>426.80486699999994</v>
      </c>
      <c r="I82" s="32">
        <f>F82*H82</f>
        <v>3926.6047763999991</v>
      </c>
    </row>
    <row r="83" spans="1:9" x14ac:dyDescent="0.25">
      <c r="A83" s="95"/>
      <c r="B83" s="95"/>
      <c r="C83" s="95"/>
      <c r="D83" s="95"/>
      <c r="E83" s="95"/>
      <c r="F83" s="95"/>
      <c r="G83" s="95"/>
      <c r="H83" s="94" t="s">
        <v>103</v>
      </c>
      <c r="I83" s="107">
        <f>I82</f>
        <v>3926.6047763999991</v>
      </c>
    </row>
    <row r="84" spans="1:9" x14ac:dyDescent="0.25">
      <c r="A84" s="225">
        <v>12</v>
      </c>
      <c r="B84" s="226"/>
      <c r="C84" s="226"/>
      <c r="D84" s="227" t="s">
        <v>65</v>
      </c>
      <c r="E84" s="226"/>
      <c r="F84" s="226"/>
      <c r="G84" s="226"/>
      <c r="H84" s="226"/>
      <c r="I84" s="226"/>
    </row>
    <row r="85" spans="1:9" x14ac:dyDescent="0.25">
      <c r="A85" s="147" t="s">
        <v>301</v>
      </c>
      <c r="B85" s="118"/>
      <c r="C85" s="118"/>
      <c r="D85" s="148" t="s">
        <v>433</v>
      </c>
      <c r="E85" s="118"/>
      <c r="F85" s="118"/>
      <c r="G85" s="118"/>
      <c r="H85" s="118"/>
      <c r="I85" s="118"/>
    </row>
    <row r="86" spans="1:9" x14ac:dyDescent="0.25">
      <c r="A86" s="23" t="s">
        <v>432</v>
      </c>
      <c r="B86" s="118"/>
      <c r="C86" s="23" t="s">
        <v>197</v>
      </c>
      <c r="D86" s="33" t="s">
        <v>243</v>
      </c>
      <c r="E86" s="118" t="s">
        <v>121</v>
      </c>
      <c r="F86" s="23">
        <v>17.2</v>
      </c>
      <c r="G86" s="118">
        <v>266.88</v>
      </c>
      <c r="H86" s="10">
        <f>G86*25.89%+G86</f>
        <v>335.97523200000001</v>
      </c>
      <c r="I86" s="34">
        <f>F86*H86</f>
        <v>5778.7739904</v>
      </c>
    </row>
    <row r="87" spans="1:9" x14ac:dyDescent="0.25">
      <c r="A87" s="151"/>
      <c r="B87" s="151"/>
      <c r="C87" s="151"/>
      <c r="D87" s="151"/>
      <c r="E87" s="151"/>
      <c r="F87" s="151"/>
      <c r="G87" s="151"/>
      <c r="H87" s="21" t="s">
        <v>500</v>
      </c>
      <c r="I87" s="34">
        <f>SUM(I86:I86)</f>
        <v>5778.7739904</v>
      </c>
    </row>
    <row r="88" spans="1:9" x14ac:dyDescent="0.25">
      <c r="A88" s="147" t="s">
        <v>434</v>
      </c>
      <c r="B88" s="147"/>
      <c r="C88" s="147"/>
      <c r="D88" s="166" t="s">
        <v>436</v>
      </c>
      <c r="E88" s="147"/>
      <c r="F88" s="147"/>
      <c r="G88" s="147"/>
      <c r="H88" s="10"/>
      <c r="I88" s="34"/>
    </row>
    <row r="89" spans="1:9" ht="27.75" customHeight="1" x14ac:dyDescent="0.25">
      <c r="A89" s="31" t="s">
        <v>441</v>
      </c>
      <c r="B89" s="51" t="s">
        <v>430</v>
      </c>
      <c r="C89" s="51" t="s">
        <v>15</v>
      </c>
      <c r="D89" s="150" t="s">
        <v>429</v>
      </c>
      <c r="E89" s="51" t="s">
        <v>151</v>
      </c>
      <c r="F89" s="51">
        <v>43.89</v>
      </c>
      <c r="G89" s="29">
        <v>233.83</v>
      </c>
      <c r="H89" s="18">
        <f>G89*25.89%+G89</f>
        <v>294.36858700000005</v>
      </c>
      <c r="I89" s="35">
        <f>F89*H89</f>
        <v>12919.837283430003</v>
      </c>
    </row>
    <row r="90" spans="1:9" ht="39" x14ac:dyDescent="0.25">
      <c r="A90" s="31" t="s">
        <v>442</v>
      </c>
      <c r="B90" s="31">
        <v>102189</v>
      </c>
      <c r="C90" s="31" t="s">
        <v>19</v>
      </c>
      <c r="D90" s="33" t="s">
        <v>431</v>
      </c>
      <c r="E90" s="31" t="s">
        <v>11</v>
      </c>
      <c r="F90" s="31">
        <v>19</v>
      </c>
      <c r="G90" s="35">
        <v>217.36</v>
      </c>
      <c r="H90" s="18">
        <f t="shared" ref="H90:H96" si="14">G90*25.89%+G90</f>
        <v>273.63450399999999</v>
      </c>
      <c r="I90" s="34">
        <f t="shared" ref="I90" si="15">F90*H90</f>
        <v>5199.0555759999997</v>
      </c>
    </row>
    <row r="91" spans="1:9" x14ac:dyDescent="0.25">
      <c r="A91" s="147"/>
      <c r="B91" s="118"/>
      <c r="C91" s="31"/>
      <c r="D91" s="33"/>
      <c r="E91" s="31"/>
      <c r="F91" s="31"/>
      <c r="G91" s="34"/>
      <c r="H91" s="168" t="s">
        <v>499</v>
      </c>
      <c r="I91" s="34">
        <f>SUM(I89:I90)</f>
        <v>18118.892859430001</v>
      </c>
    </row>
    <row r="92" spans="1:9" x14ac:dyDescent="0.25">
      <c r="A92" s="147" t="s">
        <v>435</v>
      </c>
      <c r="B92" s="118"/>
      <c r="C92" s="118"/>
      <c r="D92" s="148" t="s">
        <v>437</v>
      </c>
      <c r="E92" s="118"/>
      <c r="F92" s="118"/>
      <c r="G92" s="118"/>
      <c r="H92" s="18"/>
      <c r="I92" s="34"/>
    </row>
    <row r="93" spans="1:9" ht="29.25" customHeight="1" x14ac:dyDescent="0.25">
      <c r="A93" s="31" t="s">
        <v>440</v>
      </c>
      <c r="B93" s="31" t="s">
        <v>439</v>
      </c>
      <c r="C93" s="31" t="s">
        <v>15</v>
      </c>
      <c r="D93" s="150" t="s">
        <v>438</v>
      </c>
      <c r="E93" s="51" t="s">
        <v>16</v>
      </c>
      <c r="F93" s="51">
        <v>10</v>
      </c>
      <c r="G93" s="29">
        <v>916.38</v>
      </c>
      <c r="H93" s="18">
        <f t="shared" si="14"/>
        <v>1153.630782</v>
      </c>
      <c r="I93" s="32">
        <f>F93*H93</f>
        <v>11536.30782</v>
      </c>
    </row>
    <row r="94" spans="1:9" ht="13.5" customHeight="1" x14ac:dyDescent="0.25">
      <c r="A94" s="31"/>
      <c r="B94" s="31"/>
      <c r="C94" s="31"/>
      <c r="D94" s="150"/>
      <c r="E94" s="150"/>
      <c r="F94" s="150"/>
      <c r="G94" s="150"/>
      <c r="H94" s="168" t="s">
        <v>501</v>
      </c>
      <c r="I94" s="34">
        <f>I93</f>
        <v>11536.30782</v>
      </c>
    </row>
    <row r="95" spans="1:9" ht="13.5" customHeight="1" x14ac:dyDescent="0.25">
      <c r="A95" s="145" t="s">
        <v>445</v>
      </c>
      <c r="B95" s="31"/>
      <c r="C95" s="31"/>
      <c r="D95" s="169" t="s">
        <v>444</v>
      </c>
      <c r="E95" s="150"/>
      <c r="F95" s="150"/>
      <c r="G95" s="150"/>
      <c r="H95" s="18"/>
      <c r="I95" s="34"/>
    </row>
    <row r="96" spans="1:9" ht="27" customHeight="1" x14ac:dyDescent="0.25">
      <c r="A96" s="155" t="s">
        <v>446</v>
      </c>
      <c r="B96" s="155" t="s">
        <v>448</v>
      </c>
      <c r="C96" s="155" t="s">
        <v>15</v>
      </c>
      <c r="D96" s="170" t="s">
        <v>447</v>
      </c>
      <c r="E96" s="171" t="s">
        <v>121</v>
      </c>
      <c r="F96" s="171">
        <v>2.92</v>
      </c>
      <c r="G96" s="172">
        <v>709.7</v>
      </c>
      <c r="H96" s="18">
        <f t="shared" si="14"/>
        <v>893.44133000000011</v>
      </c>
      <c r="I96" s="32">
        <f>H96*F96</f>
        <v>2608.8486836000002</v>
      </c>
    </row>
    <row r="97" spans="1:9" ht="15" customHeight="1" x14ac:dyDescent="0.25">
      <c r="A97" s="154"/>
      <c r="B97" s="173"/>
      <c r="C97" s="173"/>
      <c r="D97" s="174"/>
      <c r="E97" s="175"/>
      <c r="F97" s="175"/>
      <c r="G97" s="176"/>
      <c r="H97" s="177" t="s">
        <v>502</v>
      </c>
      <c r="I97" s="32">
        <f>I96</f>
        <v>2608.8486836000002</v>
      </c>
    </row>
    <row r="98" spans="1:9" x14ac:dyDescent="0.25">
      <c r="A98" s="242"/>
      <c r="B98" s="242"/>
      <c r="C98" s="242"/>
      <c r="D98" s="242"/>
      <c r="E98" s="242"/>
      <c r="F98" s="242"/>
      <c r="G98" s="242"/>
      <c r="H98" s="94" t="s">
        <v>104</v>
      </c>
      <c r="I98" s="107">
        <f>SUM(I87,I91,I94,I97)</f>
        <v>38042.823353430002</v>
      </c>
    </row>
    <row r="99" spans="1:9" x14ac:dyDescent="0.25">
      <c r="A99" s="225">
        <v>13</v>
      </c>
      <c r="B99" s="226"/>
      <c r="C99" s="226"/>
      <c r="D99" s="227" t="s">
        <v>89</v>
      </c>
      <c r="E99" s="226"/>
      <c r="F99" s="226"/>
      <c r="G99" s="226"/>
      <c r="H99" s="226"/>
      <c r="I99" s="226"/>
    </row>
    <row r="100" spans="1:9" x14ac:dyDescent="0.25">
      <c r="A100" s="147" t="s">
        <v>66</v>
      </c>
      <c r="B100" s="118"/>
      <c r="C100" s="118"/>
      <c r="D100" s="148" t="s">
        <v>60</v>
      </c>
      <c r="E100" s="118"/>
      <c r="F100" s="118"/>
      <c r="G100" s="118"/>
      <c r="H100" s="118"/>
      <c r="I100" s="118"/>
    </row>
    <row r="101" spans="1:9" x14ac:dyDescent="0.25">
      <c r="A101" s="23" t="s">
        <v>221</v>
      </c>
      <c r="B101" s="46" t="s">
        <v>210</v>
      </c>
      <c r="C101" s="119" t="s">
        <v>15</v>
      </c>
      <c r="D101" s="153" t="s">
        <v>211</v>
      </c>
      <c r="E101" s="26" t="s">
        <v>151</v>
      </c>
      <c r="F101" s="31">
        <v>1242</v>
      </c>
      <c r="G101" s="18">
        <v>2.46</v>
      </c>
      <c r="H101" s="18">
        <f>G101*25.89%+G101</f>
        <v>3.0968939999999998</v>
      </c>
      <c r="I101" s="34">
        <f>F101*H101</f>
        <v>3846.3423479999997</v>
      </c>
    </row>
    <row r="102" spans="1:9" ht="25.5" x14ac:dyDescent="0.25">
      <c r="A102" s="23" t="s">
        <v>302</v>
      </c>
      <c r="B102" s="24" t="s">
        <v>311</v>
      </c>
      <c r="C102" s="24" t="s">
        <v>15</v>
      </c>
      <c r="D102" s="25" t="s">
        <v>204</v>
      </c>
      <c r="E102" s="26" t="s">
        <v>151</v>
      </c>
      <c r="F102" s="31">
        <v>1242</v>
      </c>
      <c r="G102" s="18">
        <v>5.3</v>
      </c>
      <c r="H102" s="18">
        <f t="shared" ref="H102:H104" si="16">G102*25.89%+G102</f>
        <v>6.6721699999999995</v>
      </c>
      <c r="I102" s="34">
        <f t="shared" ref="I102:I104" si="17">F102*H102</f>
        <v>8286.8351399999992</v>
      </c>
    </row>
    <row r="103" spans="1:9" ht="25.5" x14ac:dyDescent="0.25">
      <c r="A103" s="23" t="s">
        <v>303</v>
      </c>
      <c r="B103" s="24" t="s">
        <v>312</v>
      </c>
      <c r="C103" s="24" t="s">
        <v>15</v>
      </c>
      <c r="D103" s="25" t="s">
        <v>205</v>
      </c>
      <c r="E103" s="26" t="s">
        <v>151</v>
      </c>
      <c r="F103" s="31">
        <v>1100</v>
      </c>
      <c r="G103" s="18">
        <v>14.57</v>
      </c>
      <c r="H103" s="18">
        <f t="shared" si="16"/>
        <v>18.342173000000003</v>
      </c>
      <c r="I103" s="34">
        <f t="shared" si="17"/>
        <v>20176.390300000003</v>
      </c>
    </row>
    <row r="104" spans="1:9" ht="25.5" x14ac:dyDescent="0.25">
      <c r="A104" s="23" t="s">
        <v>304</v>
      </c>
      <c r="B104" s="24" t="s">
        <v>313</v>
      </c>
      <c r="C104" s="24" t="s">
        <v>15</v>
      </c>
      <c r="D104" s="25" t="s">
        <v>206</v>
      </c>
      <c r="E104" s="26" t="s">
        <v>151</v>
      </c>
      <c r="F104" s="31">
        <v>1100</v>
      </c>
      <c r="G104" s="18">
        <v>13.19</v>
      </c>
      <c r="H104" s="18">
        <f t="shared" si="16"/>
        <v>16.604890999999999</v>
      </c>
      <c r="I104" s="34">
        <f t="shared" si="17"/>
        <v>18265.380099999998</v>
      </c>
    </row>
    <row r="105" spans="1:9" x14ac:dyDescent="0.25">
      <c r="A105" s="151"/>
      <c r="B105" s="151"/>
      <c r="C105" s="151"/>
      <c r="D105" s="151"/>
      <c r="E105" s="151"/>
      <c r="F105" s="151"/>
      <c r="G105" s="151"/>
      <c r="H105" s="152" t="s">
        <v>105</v>
      </c>
      <c r="I105" s="34">
        <f>SUM(I101:I104)</f>
        <v>50574.947887999995</v>
      </c>
    </row>
    <row r="106" spans="1:9" x14ac:dyDescent="0.25">
      <c r="A106" s="147" t="s">
        <v>67</v>
      </c>
      <c r="B106" s="147"/>
      <c r="C106" s="147"/>
      <c r="D106" s="166" t="s">
        <v>62</v>
      </c>
      <c r="E106" s="147"/>
      <c r="F106" s="147"/>
      <c r="G106" s="147"/>
      <c r="H106" s="152"/>
      <c r="I106" s="118"/>
    </row>
    <row r="107" spans="1:9" x14ac:dyDescent="0.25">
      <c r="A107" s="31" t="s">
        <v>305</v>
      </c>
      <c r="B107" s="46" t="s">
        <v>210</v>
      </c>
      <c r="C107" s="119" t="s">
        <v>15</v>
      </c>
      <c r="D107" s="153" t="s">
        <v>211</v>
      </c>
      <c r="E107" s="26" t="s">
        <v>151</v>
      </c>
      <c r="F107" s="31">
        <v>135</v>
      </c>
      <c r="G107" s="32">
        <v>2.46</v>
      </c>
      <c r="H107" s="19">
        <f>G107*25.89%+G107</f>
        <v>3.0968939999999998</v>
      </c>
      <c r="I107" s="34">
        <f>F107*H107</f>
        <v>418.08068999999995</v>
      </c>
    </row>
    <row r="108" spans="1:9" ht="25.5" x14ac:dyDescent="0.25">
      <c r="A108" s="31" t="s">
        <v>306</v>
      </c>
      <c r="B108" s="24" t="s">
        <v>311</v>
      </c>
      <c r="C108" s="24" t="s">
        <v>15</v>
      </c>
      <c r="D108" s="25" t="s">
        <v>204</v>
      </c>
      <c r="E108" s="26" t="s">
        <v>151</v>
      </c>
      <c r="F108" s="31">
        <v>135</v>
      </c>
      <c r="G108" s="32">
        <v>5.3</v>
      </c>
      <c r="H108" s="19">
        <f t="shared" ref="H108:H109" si="18">G108*25.89%+G108</f>
        <v>6.6721699999999995</v>
      </c>
      <c r="I108" s="34">
        <f t="shared" ref="I108:I109" si="19">F108*H108</f>
        <v>900.74294999999995</v>
      </c>
    </row>
    <row r="109" spans="1:9" ht="25.5" x14ac:dyDescent="0.25">
      <c r="A109" s="31" t="s">
        <v>307</v>
      </c>
      <c r="B109" s="24" t="s">
        <v>313</v>
      </c>
      <c r="C109" s="24" t="s">
        <v>15</v>
      </c>
      <c r="D109" s="25" t="s">
        <v>206</v>
      </c>
      <c r="E109" s="26" t="s">
        <v>151</v>
      </c>
      <c r="F109" s="31">
        <v>270</v>
      </c>
      <c r="G109" s="32">
        <v>13.19</v>
      </c>
      <c r="H109" s="19">
        <f t="shared" si="18"/>
        <v>16.604890999999999</v>
      </c>
      <c r="I109" s="34">
        <f t="shared" si="19"/>
        <v>4483.3205699999999</v>
      </c>
    </row>
    <row r="110" spans="1:9" x14ac:dyDescent="0.25">
      <c r="A110" s="151"/>
      <c r="B110" s="151"/>
      <c r="C110" s="151"/>
      <c r="D110" s="151"/>
      <c r="E110" s="151"/>
      <c r="F110" s="151"/>
      <c r="G110" s="151"/>
      <c r="H110" s="152" t="s">
        <v>107</v>
      </c>
      <c r="I110" s="34">
        <f>SUM(I107:I109)</f>
        <v>5802.1442099999995</v>
      </c>
    </row>
    <row r="111" spans="1:9" x14ac:dyDescent="0.25">
      <c r="A111" s="147" t="s">
        <v>68</v>
      </c>
      <c r="B111" s="147"/>
      <c r="C111" s="147"/>
      <c r="D111" s="166" t="s">
        <v>65</v>
      </c>
      <c r="E111" s="147"/>
      <c r="F111" s="147"/>
      <c r="G111" s="147"/>
      <c r="H111" s="152"/>
      <c r="I111" s="118"/>
    </row>
    <row r="112" spans="1:9" ht="25.5" x14ac:dyDescent="0.25">
      <c r="A112" s="31" t="s">
        <v>212</v>
      </c>
      <c r="B112" s="24" t="s">
        <v>314</v>
      </c>
      <c r="C112" s="24" t="s">
        <v>15</v>
      </c>
      <c r="D112" s="25" t="s">
        <v>220</v>
      </c>
      <c r="E112" s="26" t="s">
        <v>151</v>
      </c>
      <c r="F112" s="31">
        <v>118</v>
      </c>
      <c r="G112" s="18">
        <v>29.76</v>
      </c>
      <c r="H112" s="19">
        <f>G112*25.89%+G112</f>
        <v>37.464864000000006</v>
      </c>
      <c r="I112" s="32">
        <f>F112*H112</f>
        <v>4420.8539520000004</v>
      </c>
    </row>
    <row r="113" spans="1:9" x14ac:dyDescent="0.25">
      <c r="A113" s="147"/>
      <c r="B113" s="147"/>
      <c r="C113" s="147"/>
      <c r="D113" s="166"/>
      <c r="E113" s="147"/>
      <c r="F113" s="147"/>
      <c r="G113" s="147"/>
      <c r="H113" s="152" t="s">
        <v>116</v>
      </c>
      <c r="I113" s="34">
        <f>I112</f>
        <v>4420.8539520000004</v>
      </c>
    </row>
    <row r="114" spans="1:9" x14ac:dyDescent="0.25">
      <c r="A114" s="147" t="s">
        <v>69</v>
      </c>
      <c r="B114" s="147"/>
      <c r="C114" s="147"/>
      <c r="D114" s="166" t="s">
        <v>63</v>
      </c>
      <c r="E114" s="147"/>
      <c r="F114" s="147"/>
      <c r="G114" s="147"/>
      <c r="H114" s="152"/>
      <c r="I114" s="118"/>
    </row>
    <row r="115" spans="1:9" ht="25.5" x14ac:dyDescent="0.25">
      <c r="A115" s="31" t="s">
        <v>308</v>
      </c>
      <c r="B115" s="24" t="s">
        <v>311</v>
      </c>
      <c r="C115" s="24" t="s">
        <v>15</v>
      </c>
      <c r="D115" s="25" t="s">
        <v>207</v>
      </c>
      <c r="E115" s="26" t="s">
        <v>151</v>
      </c>
      <c r="F115" s="31">
        <v>570</v>
      </c>
      <c r="G115" s="18">
        <v>5.3</v>
      </c>
      <c r="H115" s="18">
        <f>G115*25.89%+G115</f>
        <v>6.6721699999999995</v>
      </c>
      <c r="I115" s="34">
        <f>F115*H115</f>
        <v>3803.1368999999995</v>
      </c>
    </row>
    <row r="116" spans="1:9" ht="25.5" x14ac:dyDescent="0.25">
      <c r="A116" s="31" t="s">
        <v>309</v>
      </c>
      <c r="B116" s="24" t="s">
        <v>315</v>
      </c>
      <c r="C116" s="24" t="s">
        <v>15</v>
      </c>
      <c r="D116" s="25" t="s">
        <v>208</v>
      </c>
      <c r="E116" s="26" t="s">
        <v>151</v>
      </c>
      <c r="F116" s="31">
        <v>1040</v>
      </c>
      <c r="G116" s="18">
        <v>14.57</v>
      </c>
      <c r="H116" s="18">
        <f t="shared" ref="H116:H117" si="20">G116*25.89%+G116</f>
        <v>18.342173000000003</v>
      </c>
      <c r="I116" s="34">
        <f t="shared" ref="I116:I117" si="21">F116*H116</f>
        <v>19075.859920000003</v>
      </c>
    </row>
    <row r="117" spans="1:9" ht="25.5" x14ac:dyDescent="0.25">
      <c r="A117" s="31" t="s">
        <v>310</v>
      </c>
      <c r="B117" s="24" t="s">
        <v>313</v>
      </c>
      <c r="C117" s="24" t="s">
        <v>15</v>
      </c>
      <c r="D117" s="25" t="s">
        <v>209</v>
      </c>
      <c r="E117" s="26" t="s">
        <v>151</v>
      </c>
      <c r="F117" s="31">
        <v>1040</v>
      </c>
      <c r="G117" s="18">
        <v>13.19</v>
      </c>
      <c r="H117" s="18">
        <f t="shared" si="20"/>
        <v>16.604890999999999</v>
      </c>
      <c r="I117" s="34">
        <f t="shared" si="21"/>
        <v>17269.086639999998</v>
      </c>
    </row>
    <row r="118" spans="1:9" x14ac:dyDescent="0.25">
      <c r="A118" s="151"/>
      <c r="B118" s="151"/>
      <c r="C118" s="151"/>
      <c r="D118" s="151"/>
      <c r="E118" s="151"/>
      <c r="F118" s="151"/>
      <c r="G118" s="151"/>
      <c r="H118" s="152" t="s">
        <v>118</v>
      </c>
      <c r="I118" s="34">
        <f>SUM(I115:I117)</f>
        <v>40148.083459999994</v>
      </c>
    </row>
    <row r="119" spans="1:9" x14ac:dyDescent="0.25">
      <c r="A119" s="95"/>
      <c r="B119" s="95"/>
      <c r="C119" s="95"/>
      <c r="D119" s="95"/>
      <c r="E119" s="95"/>
      <c r="F119" s="95"/>
      <c r="G119" s="95"/>
      <c r="H119" s="93" t="s">
        <v>106</v>
      </c>
      <c r="I119" s="107">
        <f>SUM(I105,I110,I113,I118)</f>
        <v>100946.02950999999</v>
      </c>
    </row>
    <row r="120" spans="1:9" x14ac:dyDescent="0.25">
      <c r="A120" s="225">
        <v>14</v>
      </c>
      <c r="B120" s="226"/>
      <c r="C120" s="226"/>
      <c r="D120" s="227" t="s">
        <v>75</v>
      </c>
      <c r="E120" s="226"/>
      <c r="F120" s="226"/>
      <c r="G120" s="226"/>
      <c r="H120" s="226"/>
      <c r="I120" s="226"/>
    </row>
    <row r="121" spans="1:9" ht="25.5" x14ac:dyDescent="0.25">
      <c r="A121" s="178" t="s">
        <v>72</v>
      </c>
      <c r="B121" s="24">
        <v>97599</v>
      </c>
      <c r="C121" s="24" t="s">
        <v>19</v>
      </c>
      <c r="D121" s="25" t="s">
        <v>316</v>
      </c>
      <c r="E121" s="48" t="s">
        <v>11</v>
      </c>
      <c r="F121" s="179">
        <v>28</v>
      </c>
      <c r="G121" s="180">
        <v>30.28</v>
      </c>
      <c r="H121" s="10">
        <f>G121*25.89%+G121</f>
        <v>38.119492000000001</v>
      </c>
      <c r="I121" s="181">
        <f>F121*H121</f>
        <v>1067.3457760000001</v>
      </c>
    </row>
    <row r="122" spans="1:9" x14ac:dyDescent="0.25">
      <c r="A122" s="178" t="s">
        <v>73</v>
      </c>
      <c r="B122" s="24" t="s">
        <v>327</v>
      </c>
      <c r="C122" s="24" t="s">
        <v>15</v>
      </c>
      <c r="D122" s="25" t="s">
        <v>317</v>
      </c>
      <c r="E122" s="48" t="s">
        <v>16</v>
      </c>
      <c r="F122" s="179">
        <v>6</v>
      </c>
      <c r="G122" s="180">
        <v>204.93</v>
      </c>
      <c r="H122" s="10">
        <f t="shared" ref="H122:H127" si="22">G122*25.89%+G122</f>
        <v>257.986377</v>
      </c>
      <c r="I122" s="181">
        <f t="shared" ref="I122:I127" si="23">F122*H122</f>
        <v>1547.9182620000001</v>
      </c>
    </row>
    <row r="123" spans="1:9" x14ac:dyDescent="0.25">
      <c r="A123" s="178" t="s">
        <v>74</v>
      </c>
      <c r="B123" s="24" t="s">
        <v>328</v>
      </c>
      <c r="C123" s="24" t="s">
        <v>15</v>
      </c>
      <c r="D123" s="25" t="s">
        <v>318</v>
      </c>
      <c r="E123" s="48" t="s">
        <v>16</v>
      </c>
      <c r="F123" s="179">
        <v>7</v>
      </c>
      <c r="G123" s="180">
        <v>21.84</v>
      </c>
      <c r="H123" s="10">
        <f t="shared" si="22"/>
        <v>27.494375999999999</v>
      </c>
      <c r="I123" s="181">
        <f t="shared" si="23"/>
        <v>192.460632</v>
      </c>
    </row>
    <row r="124" spans="1:9" x14ac:dyDescent="0.25">
      <c r="A124" s="178" t="s">
        <v>323</v>
      </c>
      <c r="B124" s="24" t="s">
        <v>329</v>
      </c>
      <c r="C124" s="24" t="s">
        <v>15</v>
      </c>
      <c r="D124" s="25" t="s">
        <v>319</v>
      </c>
      <c r="E124" s="48" t="s">
        <v>16</v>
      </c>
      <c r="F124" s="179">
        <v>10</v>
      </c>
      <c r="G124" s="180">
        <v>21.84</v>
      </c>
      <c r="H124" s="10">
        <f t="shared" si="22"/>
        <v>27.494375999999999</v>
      </c>
      <c r="I124" s="181">
        <f t="shared" si="23"/>
        <v>274.94376</v>
      </c>
    </row>
    <row r="125" spans="1:9" x14ac:dyDescent="0.25">
      <c r="A125" s="178" t="s">
        <v>324</v>
      </c>
      <c r="B125" s="24" t="s">
        <v>330</v>
      </c>
      <c r="C125" s="24" t="s">
        <v>15</v>
      </c>
      <c r="D125" s="25" t="s">
        <v>320</v>
      </c>
      <c r="E125" s="48" t="s">
        <v>16</v>
      </c>
      <c r="F125" s="179">
        <v>6</v>
      </c>
      <c r="G125" s="180">
        <v>19.55</v>
      </c>
      <c r="H125" s="10">
        <f t="shared" si="22"/>
        <v>24.611495000000001</v>
      </c>
      <c r="I125" s="181">
        <f t="shared" si="23"/>
        <v>147.66897</v>
      </c>
    </row>
    <row r="126" spans="1:9" x14ac:dyDescent="0.25">
      <c r="A126" s="178" t="s">
        <v>325</v>
      </c>
      <c r="B126" s="24" t="s">
        <v>331</v>
      </c>
      <c r="C126" s="24" t="s">
        <v>15</v>
      </c>
      <c r="D126" s="25" t="s">
        <v>321</v>
      </c>
      <c r="E126" s="48" t="s">
        <v>16</v>
      </c>
      <c r="F126" s="179">
        <v>4</v>
      </c>
      <c r="G126" s="180">
        <v>19.579999999999998</v>
      </c>
      <c r="H126" s="10">
        <f t="shared" si="22"/>
        <v>24.649262</v>
      </c>
      <c r="I126" s="181">
        <f t="shared" si="23"/>
        <v>98.597048000000001</v>
      </c>
    </row>
    <row r="127" spans="1:9" x14ac:dyDescent="0.25">
      <c r="A127" s="178" t="s">
        <v>326</v>
      </c>
      <c r="B127" s="24" t="s">
        <v>332</v>
      </c>
      <c r="C127" s="24" t="s">
        <v>15</v>
      </c>
      <c r="D127" s="25" t="s">
        <v>322</v>
      </c>
      <c r="E127" s="48" t="s">
        <v>16</v>
      </c>
      <c r="F127" s="179">
        <v>2</v>
      </c>
      <c r="G127" s="180">
        <v>21.67</v>
      </c>
      <c r="H127" s="10">
        <f t="shared" si="22"/>
        <v>27.280363000000001</v>
      </c>
      <c r="I127" s="181">
        <f t="shared" si="23"/>
        <v>54.560726000000003</v>
      </c>
    </row>
    <row r="128" spans="1:9" x14ac:dyDescent="0.25">
      <c r="A128" s="96"/>
      <c r="B128" s="97"/>
      <c r="C128" s="97"/>
      <c r="D128" s="97"/>
      <c r="E128" s="97"/>
      <c r="F128" s="97"/>
      <c r="G128" s="98"/>
      <c r="H128" s="93" t="s">
        <v>602</v>
      </c>
      <c r="I128" s="103">
        <f>SUM(I121:I127)</f>
        <v>3383.4951740000006</v>
      </c>
    </row>
    <row r="129" spans="1:10" x14ac:dyDescent="0.25">
      <c r="A129" s="225">
        <v>15</v>
      </c>
      <c r="B129" s="226"/>
      <c r="C129" s="226"/>
      <c r="D129" s="227" t="s">
        <v>90</v>
      </c>
      <c r="E129" s="226"/>
      <c r="F129" s="226"/>
      <c r="G129" s="226"/>
      <c r="H129" s="226"/>
      <c r="I129" s="226"/>
    </row>
    <row r="130" spans="1:10" x14ac:dyDescent="0.25">
      <c r="A130" s="147" t="s">
        <v>76</v>
      </c>
      <c r="B130" s="118"/>
      <c r="C130" s="118"/>
      <c r="D130" s="148" t="s">
        <v>113</v>
      </c>
      <c r="E130" s="118"/>
      <c r="F130" s="118"/>
      <c r="G130" s="10"/>
      <c r="H130" s="10"/>
      <c r="I130" s="118"/>
    </row>
    <row r="131" spans="1:10" ht="18" customHeight="1" x14ac:dyDescent="0.25">
      <c r="A131" s="23" t="s">
        <v>589</v>
      </c>
      <c r="B131" s="51" t="s">
        <v>334</v>
      </c>
      <c r="C131" s="51" t="s">
        <v>15</v>
      </c>
      <c r="D131" s="150" t="s">
        <v>333</v>
      </c>
      <c r="E131" s="51" t="s">
        <v>25</v>
      </c>
      <c r="F131" s="51">
        <v>1800</v>
      </c>
      <c r="G131" s="29">
        <v>23</v>
      </c>
      <c r="H131" s="182">
        <f t="shared" ref="H131:H134" si="24">G131*25.89%+G131</f>
        <v>28.954700000000003</v>
      </c>
      <c r="I131" s="29">
        <f>F131*H131</f>
        <v>52118.460000000006</v>
      </c>
      <c r="J131" s="183"/>
    </row>
    <row r="132" spans="1:10" ht="26.25" customHeight="1" x14ac:dyDescent="0.25">
      <c r="A132" s="23" t="s">
        <v>590</v>
      </c>
      <c r="B132" s="51" t="s">
        <v>452</v>
      </c>
      <c r="C132" s="51" t="s">
        <v>15</v>
      </c>
      <c r="D132" s="150" t="s">
        <v>453</v>
      </c>
      <c r="E132" s="51" t="s">
        <v>25</v>
      </c>
      <c r="F132" s="51">
        <v>1100</v>
      </c>
      <c r="G132" s="29">
        <v>34.840000000000003</v>
      </c>
      <c r="H132" s="182">
        <f t="shared" si="24"/>
        <v>43.860076000000007</v>
      </c>
      <c r="I132" s="29">
        <f t="shared" ref="I132:I133" si="25">F132*H132</f>
        <v>48246.083600000005</v>
      </c>
      <c r="J132" s="183"/>
    </row>
    <row r="133" spans="1:10" ht="26.25" customHeight="1" x14ac:dyDescent="0.25">
      <c r="A133" s="23" t="s">
        <v>591</v>
      </c>
      <c r="B133" s="51" t="s">
        <v>454</v>
      </c>
      <c r="C133" s="51" t="s">
        <v>15</v>
      </c>
      <c r="D133" s="150" t="s">
        <v>455</v>
      </c>
      <c r="E133" s="51" t="s">
        <v>25</v>
      </c>
      <c r="F133" s="51">
        <v>700</v>
      </c>
      <c r="G133" s="29">
        <v>33.590000000000003</v>
      </c>
      <c r="H133" s="182">
        <f t="shared" si="24"/>
        <v>42.286451000000007</v>
      </c>
      <c r="I133" s="29">
        <f t="shared" si="25"/>
        <v>29600.515700000004</v>
      </c>
      <c r="J133" s="183"/>
    </row>
    <row r="134" spans="1:10" ht="26.25" customHeight="1" x14ac:dyDescent="0.25">
      <c r="A134" s="23" t="s">
        <v>592</v>
      </c>
      <c r="B134" s="24" t="s">
        <v>497</v>
      </c>
      <c r="C134" s="119" t="s">
        <v>15</v>
      </c>
      <c r="D134" s="25" t="s">
        <v>498</v>
      </c>
      <c r="E134" s="26" t="s">
        <v>25</v>
      </c>
      <c r="F134" s="27">
        <v>90</v>
      </c>
      <c r="G134" s="184">
        <v>63.37</v>
      </c>
      <c r="H134" s="185">
        <f t="shared" si="24"/>
        <v>79.776493000000002</v>
      </c>
      <c r="I134" s="28">
        <f t="shared" ref="I134" si="26">F134*H134</f>
        <v>7179.8843699999998</v>
      </c>
    </row>
    <row r="135" spans="1:10" x14ac:dyDescent="0.25">
      <c r="A135" s="160"/>
      <c r="B135" s="161"/>
      <c r="C135" s="161"/>
      <c r="D135" s="161"/>
      <c r="E135" s="161"/>
      <c r="F135" s="161"/>
      <c r="G135" s="162"/>
      <c r="H135" s="152" t="s">
        <v>363</v>
      </c>
      <c r="I135" s="34">
        <f>SUM(I131:I134)</f>
        <v>137144.94367000001</v>
      </c>
    </row>
    <row r="136" spans="1:10" x14ac:dyDescent="0.25">
      <c r="A136" s="147" t="s">
        <v>364</v>
      </c>
      <c r="B136" s="23"/>
      <c r="C136" s="23"/>
      <c r="D136" s="166" t="s">
        <v>114</v>
      </c>
      <c r="E136" s="23"/>
      <c r="F136" s="23"/>
      <c r="G136" s="23"/>
      <c r="H136" s="152"/>
      <c r="I136" s="118"/>
    </row>
    <row r="137" spans="1:10" ht="25.5" x14ac:dyDescent="0.25">
      <c r="A137" s="23" t="s">
        <v>593</v>
      </c>
      <c r="B137" s="46" t="s">
        <v>595</v>
      </c>
      <c r="C137" s="24" t="s">
        <v>15</v>
      </c>
      <c r="D137" s="153" t="s">
        <v>594</v>
      </c>
      <c r="E137" s="26" t="s">
        <v>16</v>
      </c>
      <c r="F137" s="31">
        <v>1</v>
      </c>
      <c r="G137" s="11">
        <v>177.46</v>
      </c>
      <c r="H137" s="12">
        <f>G137*25.89%+G137</f>
        <v>223.40439400000002</v>
      </c>
      <c r="I137" s="10">
        <f>F137*H137</f>
        <v>223.40439400000002</v>
      </c>
    </row>
    <row r="138" spans="1:10" x14ac:dyDescent="0.25">
      <c r="A138" s="160"/>
      <c r="B138" s="161"/>
      <c r="C138" s="161"/>
      <c r="D138" s="161"/>
      <c r="E138" s="161"/>
      <c r="F138" s="161"/>
      <c r="G138" s="162"/>
      <c r="H138" s="152" t="s">
        <v>365</v>
      </c>
      <c r="I138" s="34">
        <f>SUM(I137)</f>
        <v>223.40439400000002</v>
      </c>
    </row>
    <row r="139" spans="1:10" x14ac:dyDescent="0.25">
      <c r="A139" s="147" t="s">
        <v>366</v>
      </c>
      <c r="B139" s="147"/>
      <c r="C139" s="147"/>
      <c r="D139" s="166" t="s">
        <v>115</v>
      </c>
      <c r="E139" s="147"/>
      <c r="F139" s="147"/>
      <c r="G139" s="147"/>
      <c r="H139" s="152"/>
      <c r="I139" s="118"/>
    </row>
    <row r="140" spans="1:10" ht="25.5" x14ac:dyDescent="0.25">
      <c r="A140" s="31" t="s">
        <v>367</v>
      </c>
      <c r="B140" s="24" t="s">
        <v>335</v>
      </c>
      <c r="C140" s="24" t="s">
        <v>15</v>
      </c>
      <c r="D140" s="25" t="s">
        <v>183</v>
      </c>
      <c r="E140" s="26" t="s">
        <v>25</v>
      </c>
      <c r="F140" s="31">
        <v>3700</v>
      </c>
      <c r="G140" s="18">
        <v>4.4800000000000004</v>
      </c>
      <c r="H140" s="108">
        <f>G140*25.89%+G140</f>
        <v>5.6398720000000004</v>
      </c>
      <c r="I140" s="35">
        <f>F140*H140</f>
        <v>20867.526400000002</v>
      </c>
    </row>
    <row r="141" spans="1:10" ht="25.5" x14ac:dyDescent="0.25">
      <c r="A141" s="31" t="s">
        <v>368</v>
      </c>
      <c r="B141" s="24" t="s">
        <v>336</v>
      </c>
      <c r="C141" s="24" t="s">
        <v>15</v>
      </c>
      <c r="D141" s="25" t="s">
        <v>184</v>
      </c>
      <c r="E141" s="26" t="s">
        <v>25</v>
      </c>
      <c r="F141" s="31">
        <v>3280</v>
      </c>
      <c r="G141" s="18">
        <v>6.28</v>
      </c>
      <c r="H141" s="108">
        <f t="shared" ref="H141:H143" si="27">G141*25.89%+G141</f>
        <v>7.9058920000000006</v>
      </c>
      <c r="I141" s="35">
        <f t="shared" ref="I141:I143" si="28">F141*H141</f>
        <v>25931.325760000003</v>
      </c>
    </row>
    <row r="142" spans="1:10" ht="25.5" x14ac:dyDescent="0.25">
      <c r="A142" s="31" t="s">
        <v>369</v>
      </c>
      <c r="B142" s="24" t="s">
        <v>337</v>
      </c>
      <c r="C142" s="24" t="s">
        <v>15</v>
      </c>
      <c r="D142" s="25" t="s">
        <v>185</v>
      </c>
      <c r="E142" s="26" t="s">
        <v>25</v>
      </c>
      <c r="F142" s="31">
        <v>400</v>
      </c>
      <c r="G142" s="18">
        <v>8.9499999999999993</v>
      </c>
      <c r="H142" s="108">
        <f t="shared" si="27"/>
        <v>11.267154999999999</v>
      </c>
      <c r="I142" s="35">
        <f t="shared" si="28"/>
        <v>4506.8619999999992</v>
      </c>
    </row>
    <row r="143" spans="1:10" ht="25.5" x14ac:dyDescent="0.25">
      <c r="A143" s="31" t="s">
        <v>458</v>
      </c>
      <c r="B143" s="46" t="s">
        <v>449</v>
      </c>
      <c r="C143" s="24" t="s">
        <v>15</v>
      </c>
      <c r="D143" s="153" t="s">
        <v>450</v>
      </c>
      <c r="E143" s="26" t="s">
        <v>25</v>
      </c>
      <c r="F143" s="31">
        <v>180</v>
      </c>
      <c r="G143" s="18">
        <v>19.68</v>
      </c>
      <c r="H143" s="108">
        <f t="shared" si="27"/>
        <v>24.775151999999999</v>
      </c>
      <c r="I143" s="35">
        <f t="shared" si="28"/>
        <v>4459.52736</v>
      </c>
    </row>
    <row r="144" spans="1:10" x14ac:dyDescent="0.25">
      <c r="A144" s="160"/>
      <c r="B144" s="161"/>
      <c r="C144" s="161"/>
      <c r="D144" s="161"/>
      <c r="E144" s="161"/>
      <c r="F144" s="161"/>
      <c r="G144" s="162"/>
      <c r="H144" s="186" t="s">
        <v>370</v>
      </c>
      <c r="I144" s="34">
        <f>SUM(I139:I143)</f>
        <v>55765.24152000001</v>
      </c>
    </row>
    <row r="145" spans="1:10" x14ac:dyDescent="0.25">
      <c r="A145" s="147" t="s">
        <v>371</v>
      </c>
      <c r="B145" s="147"/>
      <c r="C145" s="147"/>
      <c r="D145" s="166" t="s">
        <v>117</v>
      </c>
      <c r="E145" s="147"/>
      <c r="F145" s="147"/>
      <c r="G145" s="147"/>
      <c r="H145" s="187"/>
      <c r="I145" s="118"/>
    </row>
    <row r="146" spans="1:10" x14ac:dyDescent="0.25">
      <c r="A146" s="23" t="s">
        <v>475</v>
      </c>
      <c r="B146" s="24" t="s">
        <v>459</v>
      </c>
      <c r="C146" s="24" t="s">
        <v>15</v>
      </c>
      <c r="D146" s="25" t="s">
        <v>460</v>
      </c>
      <c r="E146" s="26" t="s">
        <v>16</v>
      </c>
      <c r="F146" s="31">
        <v>5</v>
      </c>
      <c r="G146" s="32">
        <v>20.28</v>
      </c>
      <c r="H146" s="187">
        <f>G146*25.89%+G146</f>
        <v>25.530492000000002</v>
      </c>
      <c r="I146" s="34">
        <f>F146*H146</f>
        <v>127.65246000000002</v>
      </c>
    </row>
    <row r="147" spans="1:10" x14ac:dyDescent="0.25">
      <c r="A147" s="23" t="s">
        <v>476</v>
      </c>
      <c r="B147" s="24" t="s">
        <v>461</v>
      </c>
      <c r="C147" s="24" t="s">
        <v>15</v>
      </c>
      <c r="D147" s="25" t="s">
        <v>462</v>
      </c>
      <c r="E147" s="26" t="s">
        <v>16</v>
      </c>
      <c r="F147" s="23">
        <v>8</v>
      </c>
      <c r="G147" s="32">
        <v>47.91</v>
      </c>
      <c r="H147" s="187">
        <f t="shared" ref="H147:H152" si="29">G147*25.89%+G147</f>
        <v>60.313898999999999</v>
      </c>
      <c r="I147" s="34">
        <f t="shared" ref="I147:I153" si="30">F147*H147</f>
        <v>482.51119199999999</v>
      </c>
    </row>
    <row r="148" spans="1:10" x14ac:dyDescent="0.25">
      <c r="A148" s="23" t="s">
        <v>477</v>
      </c>
      <c r="B148" s="24" t="s">
        <v>463</v>
      </c>
      <c r="C148" s="24" t="s">
        <v>15</v>
      </c>
      <c r="D148" s="25" t="s">
        <v>464</v>
      </c>
      <c r="E148" s="26" t="s">
        <v>16</v>
      </c>
      <c r="F148" s="23">
        <v>5</v>
      </c>
      <c r="G148" s="32">
        <v>47.91</v>
      </c>
      <c r="H148" s="187">
        <f t="shared" si="29"/>
        <v>60.313898999999999</v>
      </c>
      <c r="I148" s="34">
        <f t="shared" si="30"/>
        <v>301.56949500000002</v>
      </c>
    </row>
    <row r="149" spans="1:10" x14ac:dyDescent="0.25">
      <c r="A149" s="23" t="s">
        <v>478</v>
      </c>
      <c r="B149" s="24" t="s">
        <v>465</v>
      </c>
      <c r="C149" s="24" t="s">
        <v>15</v>
      </c>
      <c r="D149" s="25" t="s">
        <v>466</v>
      </c>
      <c r="E149" s="26" t="s">
        <v>16</v>
      </c>
      <c r="F149" s="23">
        <v>15</v>
      </c>
      <c r="G149" s="18">
        <v>49.71</v>
      </c>
      <c r="H149" s="187">
        <f t="shared" si="29"/>
        <v>62.579919000000004</v>
      </c>
      <c r="I149" s="34">
        <f t="shared" si="30"/>
        <v>938.69878500000004</v>
      </c>
    </row>
    <row r="150" spans="1:10" x14ac:dyDescent="0.25">
      <c r="A150" s="23" t="s">
        <v>479</v>
      </c>
      <c r="B150" s="24" t="s">
        <v>467</v>
      </c>
      <c r="C150" s="24" t="s">
        <v>15</v>
      </c>
      <c r="D150" s="25" t="s">
        <v>468</v>
      </c>
      <c r="E150" s="26" t="s">
        <v>16</v>
      </c>
      <c r="F150" s="23">
        <v>5</v>
      </c>
      <c r="G150" s="18">
        <v>112.04</v>
      </c>
      <c r="H150" s="187">
        <f t="shared" si="29"/>
        <v>141.047156</v>
      </c>
      <c r="I150" s="34">
        <f t="shared" si="30"/>
        <v>705.23577999999998</v>
      </c>
    </row>
    <row r="151" spans="1:10" x14ac:dyDescent="0.25">
      <c r="A151" s="23" t="s">
        <v>480</v>
      </c>
      <c r="B151" s="24" t="s">
        <v>469</v>
      </c>
      <c r="C151" s="24" t="s">
        <v>15</v>
      </c>
      <c r="D151" s="25" t="s">
        <v>470</v>
      </c>
      <c r="E151" s="26" t="s">
        <v>16</v>
      </c>
      <c r="F151" s="23">
        <v>5</v>
      </c>
      <c r="G151" s="18">
        <v>112.04</v>
      </c>
      <c r="H151" s="187">
        <f t="shared" si="29"/>
        <v>141.047156</v>
      </c>
      <c r="I151" s="34">
        <f t="shared" si="30"/>
        <v>705.23577999999998</v>
      </c>
    </row>
    <row r="152" spans="1:10" x14ac:dyDescent="0.25">
      <c r="A152" s="23" t="s">
        <v>481</v>
      </c>
      <c r="B152" s="24" t="s">
        <v>471</v>
      </c>
      <c r="C152" s="24" t="s">
        <v>15</v>
      </c>
      <c r="D152" s="25" t="s">
        <v>472</v>
      </c>
      <c r="E152" s="26" t="s">
        <v>16</v>
      </c>
      <c r="F152" s="23">
        <v>1</v>
      </c>
      <c r="G152" s="18">
        <v>1037.98</v>
      </c>
      <c r="H152" s="187">
        <f t="shared" si="29"/>
        <v>1306.7130219999999</v>
      </c>
      <c r="I152" s="34">
        <f t="shared" si="30"/>
        <v>1306.7130219999999</v>
      </c>
    </row>
    <row r="153" spans="1:10" x14ac:dyDescent="0.25">
      <c r="A153" s="23" t="s">
        <v>482</v>
      </c>
      <c r="B153" s="24" t="s">
        <v>473</v>
      </c>
      <c r="C153" s="24" t="s">
        <v>15</v>
      </c>
      <c r="D153" s="25" t="s">
        <v>474</v>
      </c>
      <c r="E153" s="26" t="s">
        <v>16</v>
      </c>
      <c r="F153" s="23">
        <v>3</v>
      </c>
      <c r="G153" s="18">
        <v>258.33999999999997</v>
      </c>
      <c r="H153" s="187">
        <f>G153*25.89%+G153</f>
        <v>325.22422599999999</v>
      </c>
      <c r="I153" s="34">
        <f t="shared" si="30"/>
        <v>975.67267799999991</v>
      </c>
    </row>
    <row r="154" spans="1:10" x14ac:dyDescent="0.25">
      <c r="A154" s="160"/>
      <c r="B154" s="161"/>
      <c r="C154" s="161"/>
      <c r="D154" s="161"/>
      <c r="E154" s="161"/>
      <c r="F154" s="161"/>
      <c r="G154" s="162"/>
      <c r="H154" s="186" t="s">
        <v>372</v>
      </c>
      <c r="I154" s="34">
        <f>SUM(I146:I153)</f>
        <v>5543.2891919999993</v>
      </c>
    </row>
    <row r="155" spans="1:10" x14ac:dyDescent="0.25">
      <c r="A155" s="147" t="s">
        <v>373</v>
      </c>
      <c r="B155" s="188"/>
      <c r="C155" s="188"/>
      <c r="D155" s="189" t="s">
        <v>119</v>
      </c>
      <c r="E155" s="188"/>
      <c r="F155" s="188"/>
      <c r="G155" s="188"/>
      <c r="H155" s="190"/>
      <c r="I155" s="191"/>
    </row>
    <row r="156" spans="1:10" ht="15" customHeight="1" x14ac:dyDescent="0.25">
      <c r="A156" s="23" t="s">
        <v>496</v>
      </c>
      <c r="B156" s="51" t="s">
        <v>483</v>
      </c>
      <c r="C156" s="51" t="s">
        <v>15</v>
      </c>
      <c r="D156" s="150" t="s">
        <v>484</v>
      </c>
      <c r="E156" s="51" t="s">
        <v>16</v>
      </c>
      <c r="F156" s="51">
        <v>78</v>
      </c>
      <c r="G156" s="192">
        <v>32.44</v>
      </c>
      <c r="H156" s="193">
        <f>G156*25.89%+G156</f>
        <v>40.838715999999998</v>
      </c>
      <c r="I156" s="192">
        <f>F156*H156</f>
        <v>3185.419848</v>
      </c>
      <c r="J156" s="194"/>
    </row>
    <row r="157" spans="1:10" ht="15" customHeight="1" x14ac:dyDescent="0.25">
      <c r="A157" s="23" t="s">
        <v>527</v>
      </c>
      <c r="B157" s="51" t="s">
        <v>485</v>
      </c>
      <c r="C157" s="51" t="s">
        <v>15</v>
      </c>
      <c r="D157" s="150" t="s">
        <v>486</v>
      </c>
      <c r="E157" s="51" t="s">
        <v>16</v>
      </c>
      <c r="F157" s="51">
        <v>42</v>
      </c>
      <c r="G157" s="192">
        <v>57.12</v>
      </c>
      <c r="H157" s="193">
        <f t="shared" ref="H157:H163" si="31">G157*25.89%+G157</f>
        <v>71.908367999999996</v>
      </c>
      <c r="I157" s="192">
        <f t="shared" ref="I157:I164" si="32">F157*H157</f>
        <v>3020.1514559999996</v>
      </c>
      <c r="J157" s="194"/>
    </row>
    <row r="158" spans="1:10" ht="15" customHeight="1" x14ac:dyDescent="0.25">
      <c r="A158" s="23" t="s">
        <v>528</v>
      </c>
      <c r="B158" s="171" t="s">
        <v>487</v>
      </c>
      <c r="C158" s="171" t="s">
        <v>15</v>
      </c>
      <c r="D158" s="170" t="s">
        <v>488</v>
      </c>
      <c r="E158" s="171" t="s">
        <v>16</v>
      </c>
      <c r="F158" s="171">
        <v>42</v>
      </c>
      <c r="G158" s="195">
        <v>46.2</v>
      </c>
      <c r="H158" s="193">
        <f t="shared" si="31"/>
        <v>58.161180000000002</v>
      </c>
      <c r="I158" s="192">
        <f t="shared" si="32"/>
        <v>2442.7695600000002</v>
      </c>
      <c r="J158" s="194"/>
    </row>
    <row r="159" spans="1:10" ht="15" customHeight="1" x14ac:dyDescent="0.25">
      <c r="A159" s="23" t="s">
        <v>529</v>
      </c>
      <c r="B159" s="51" t="s">
        <v>489</v>
      </c>
      <c r="C159" s="51"/>
      <c r="D159" s="150" t="s">
        <v>490</v>
      </c>
      <c r="E159" s="51" t="s">
        <v>16</v>
      </c>
      <c r="F159" s="51">
        <v>78</v>
      </c>
      <c r="G159" s="192">
        <v>36.07</v>
      </c>
      <c r="H159" s="193">
        <f t="shared" si="31"/>
        <v>45.408523000000002</v>
      </c>
      <c r="I159" s="192">
        <f t="shared" si="32"/>
        <v>3541.8647940000001</v>
      </c>
      <c r="J159" s="194"/>
    </row>
    <row r="160" spans="1:10" ht="45" customHeight="1" x14ac:dyDescent="0.25">
      <c r="A160" s="23" t="s">
        <v>530</v>
      </c>
      <c r="B160" s="196" t="s">
        <v>493</v>
      </c>
      <c r="C160" s="196" t="s">
        <v>15</v>
      </c>
      <c r="D160" s="197" t="s">
        <v>494</v>
      </c>
      <c r="E160" s="196" t="s">
        <v>16</v>
      </c>
      <c r="F160" s="196">
        <v>65</v>
      </c>
      <c r="G160" s="198">
        <v>37.82</v>
      </c>
      <c r="H160" s="29">
        <f t="shared" si="31"/>
        <v>47.611598000000001</v>
      </c>
      <c r="I160" s="199">
        <f t="shared" si="32"/>
        <v>3094.75387</v>
      </c>
      <c r="J160" s="194"/>
    </row>
    <row r="161" spans="1:10" ht="15" customHeight="1" x14ac:dyDescent="0.25">
      <c r="A161" s="23" t="s">
        <v>531</v>
      </c>
      <c r="B161" s="51" t="s">
        <v>491</v>
      </c>
      <c r="C161" s="51" t="s">
        <v>15</v>
      </c>
      <c r="D161" s="150" t="s">
        <v>492</v>
      </c>
      <c r="E161" s="51" t="s">
        <v>16</v>
      </c>
      <c r="F161" s="51">
        <v>19</v>
      </c>
      <c r="G161" s="192">
        <v>10.19</v>
      </c>
      <c r="H161" s="193">
        <f t="shared" si="31"/>
        <v>12.828191</v>
      </c>
      <c r="I161" s="192">
        <f t="shared" si="32"/>
        <v>243.73562900000002</v>
      </c>
      <c r="J161" s="194"/>
    </row>
    <row r="162" spans="1:10" ht="43.5" customHeight="1" x14ac:dyDescent="0.25">
      <c r="A162" s="23" t="s">
        <v>532</v>
      </c>
      <c r="B162" s="196" t="s">
        <v>495</v>
      </c>
      <c r="C162" s="196" t="s">
        <v>15</v>
      </c>
      <c r="D162" s="197" t="s">
        <v>490</v>
      </c>
      <c r="E162" s="196" t="s">
        <v>16</v>
      </c>
      <c r="F162" s="196">
        <v>19</v>
      </c>
      <c r="G162" s="200">
        <v>27.05</v>
      </c>
      <c r="H162" s="29">
        <f t="shared" si="31"/>
        <v>34.053245000000004</v>
      </c>
      <c r="I162" s="29">
        <f t="shared" si="32"/>
        <v>647.01165500000002</v>
      </c>
      <c r="J162" s="194"/>
    </row>
    <row r="163" spans="1:10" ht="25.5" x14ac:dyDescent="0.25">
      <c r="A163" s="23" t="s">
        <v>533</v>
      </c>
      <c r="B163" s="24">
        <v>91959</v>
      </c>
      <c r="C163" s="24" t="s">
        <v>19</v>
      </c>
      <c r="D163" s="25" t="s">
        <v>451</v>
      </c>
      <c r="E163" s="26" t="s">
        <v>11</v>
      </c>
      <c r="F163" s="27">
        <v>12</v>
      </c>
      <c r="G163" s="28">
        <v>36.299999999999997</v>
      </c>
      <c r="H163" s="29">
        <f t="shared" si="31"/>
        <v>45.698070000000001</v>
      </c>
      <c r="I163" s="29">
        <f t="shared" si="32"/>
        <v>548.37684000000002</v>
      </c>
    </row>
    <row r="164" spans="1:10" ht="25.5" x14ac:dyDescent="0.25">
      <c r="A164" s="23" t="s">
        <v>534</v>
      </c>
      <c r="B164" s="24">
        <v>92005</v>
      </c>
      <c r="C164" s="24" t="s">
        <v>19</v>
      </c>
      <c r="D164" s="25" t="s">
        <v>526</v>
      </c>
      <c r="E164" s="26" t="s">
        <v>191</v>
      </c>
      <c r="F164" s="31">
        <v>12</v>
      </c>
      <c r="G164" s="32">
        <v>49.1</v>
      </c>
      <c r="H164" s="29">
        <f>G164*25.89%+G164</f>
        <v>61.811990000000002</v>
      </c>
      <c r="I164" s="29">
        <f t="shared" si="32"/>
        <v>741.74387999999999</v>
      </c>
    </row>
    <row r="165" spans="1:10" x14ac:dyDescent="0.25">
      <c r="A165" s="160"/>
      <c r="B165" s="161"/>
      <c r="C165" s="161"/>
      <c r="D165" s="161"/>
      <c r="E165" s="161"/>
      <c r="F165" s="161"/>
      <c r="G165" s="162"/>
      <c r="H165" s="152" t="s">
        <v>374</v>
      </c>
      <c r="I165" s="34">
        <f>SUM(I156:I164)</f>
        <v>17465.827532000003</v>
      </c>
    </row>
    <row r="166" spans="1:10" x14ac:dyDescent="0.25">
      <c r="A166" s="147" t="s">
        <v>375</v>
      </c>
      <c r="B166" s="147"/>
      <c r="C166" s="147"/>
      <c r="D166" s="166" t="s">
        <v>120</v>
      </c>
      <c r="E166" s="147"/>
      <c r="F166" s="147"/>
      <c r="G166" s="147"/>
      <c r="H166" s="152"/>
      <c r="I166" s="118"/>
    </row>
    <row r="167" spans="1:10" ht="38.25" x14ac:dyDescent="0.25">
      <c r="A167" s="147"/>
      <c r="B167" s="51" t="s">
        <v>511</v>
      </c>
      <c r="C167" s="51" t="s">
        <v>15</v>
      </c>
      <c r="D167" s="150" t="s">
        <v>512</v>
      </c>
      <c r="E167" s="51" t="s">
        <v>16</v>
      </c>
      <c r="F167" s="51">
        <v>49</v>
      </c>
      <c r="G167" s="29">
        <v>183.69</v>
      </c>
      <c r="H167" s="29">
        <f>G167*25.89%+G167</f>
        <v>231.24734100000001</v>
      </c>
      <c r="I167" s="32">
        <f>F167*H167</f>
        <v>11331.119709000001</v>
      </c>
    </row>
    <row r="168" spans="1:10" s="121" customFormat="1" x14ac:dyDescent="0.25">
      <c r="A168" s="23"/>
      <c r="B168" s="46" t="s">
        <v>456</v>
      </c>
      <c r="C168" s="119" t="s">
        <v>19</v>
      </c>
      <c r="D168" s="25" t="s">
        <v>457</v>
      </c>
      <c r="E168" s="120" t="s">
        <v>16</v>
      </c>
      <c r="F168" s="23">
        <v>3</v>
      </c>
      <c r="G168" s="11">
        <v>58.08</v>
      </c>
      <c r="H168" s="29">
        <v>58.08</v>
      </c>
      <c r="I168" s="34">
        <f t="shared" ref="I168" si="33">F168*H168</f>
        <v>174.24</v>
      </c>
    </row>
    <row r="169" spans="1:10" x14ac:dyDescent="0.25">
      <c r="A169" s="160"/>
      <c r="B169" s="161"/>
      <c r="C169" s="161"/>
      <c r="D169" s="161"/>
      <c r="E169" s="161"/>
      <c r="F169" s="161"/>
      <c r="G169" s="162"/>
      <c r="H169" s="152" t="s">
        <v>376</v>
      </c>
      <c r="I169" s="34">
        <f>SUM(I167:I168)</f>
        <v>11505.359709</v>
      </c>
    </row>
    <row r="170" spans="1:10" x14ac:dyDescent="0.25">
      <c r="A170" s="147" t="s">
        <v>377</v>
      </c>
      <c r="B170" s="147"/>
      <c r="C170" s="147"/>
      <c r="D170" s="166" t="s">
        <v>186</v>
      </c>
      <c r="E170" s="147"/>
      <c r="F170" s="147"/>
      <c r="G170" s="23"/>
      <c r="H170" s="152"/>
      <c r="I170" s="118"/>
    </row>
    <row r="171" spans="1:10" x14ac:dyDescent="0.25">
      <c r="A171" s="31" t="s">
        <v>378</v>
      </c>
      <c r="B171" s="24" t="s">
        <v>338</v>
      </c>
      <c r="C171" s="24" t="s">
        <v>15</v>
      </c>
      <c r="D171" s="25" t="s">
        <v>187</v>
      </c>
      <c r="E171" s="26" t="s">
        <v>25</v>
      </c>
      <c r="F171" s="23">
        <v>55</v>
      </c>
      <c r="G171" s="18">
        <v>5.16</v>
      </c>
      <c r="H171" s="108">
        <f>G171*25.89%+G171</f>
        <v>6.4959240000000005</v>
      </c>
      <c r="I171" s="35">
        <f>F171*H171</f>
        <v>357.27582000000001</v>
      </c>
    </row>
    <row r="172" spans="1:10" x14ac:dyDescent="0.25">
      <c r="A172" s="31" t="s">
        <v>379</v>
      </c>
      <c r="B172" s="24" t="s">
        <v>188</v>
      </c>
      <c r="C172" s="24" t="s">
        <v>15</v>
      </c>
      <c r="D172" s="25" t="s">
        <v>189</v>
      </c>
      <c r="E172" s="26" t="s">
        <v>25</v>
      </c>
      <c r="F172" s="23">
        <v>250</v>
      </c>
      <c r="G172" s="18">
        <v>8.0399999999999991</v>
      </c>
      <c r="H172" s="108">
        <f t="shared" ref="H172:H185" si="34">G172*25.89%+G172</f>
        <v>10.121555999999998</v>
      </c>
      <c r="I172" s="35">
        <f t="shared" ref="I172:I185" si="35">F172*H172</f>
        <v>2530.3889999999997</v>
      </c>
    </row>
    <row r="173" spans="1:10" x14ac:dyDescent="0.25">
      <c r="A173" s="31" t="s">
        <v>380</v>
      </c>
      <c r="B173" s="24" t="s">
        <v>339</v>
      </c>
      <c r="C173" s="24" t="s">
        <v>15</v>
      </c>
      <c r="D173" s="25" t="s">
        <v>190</v>
      </c>
      <c r="E173" s="26" t="s">
        <v>191</v>
      </c>
      <c r="F173" s="23">
        <v>1</v>
      </c>
      <c r="G173" s="18">
        <v>1710.79</v>
      </c>
      <c r="H173" s="108">
        <f t="shared" si="34"/>
        <v>2153.7135309999999</v>
      </c>
      <c r="I173" s="35">
        <f t="shared" si="35"/>
        <v>2153.7135309999999</v>
      </c>
    </row>
    <row r="174" spans="1:10" ht="27" customHeight="1" x14ac:dyDescent="0.25">
      <c r="A174" s="31" t="s">
        <v>381</v>
      </c>
      <c r="B174" s="24" t="s">
        <v>340</v>
      </c>
      <c r="C174" s="24" t="s">
        <v>15</v>
      </c>
      <c r="D174" s="25" t="s">
        <v>192</v>
      </c>
      <c r="E174" s="26" t="s">
        <v>11</v>
      </c>
      <c r="F174" s="23">
        <v>1</v>
      </c>
      <c r="G174" s="18">
        <v>71.98</v>
      </c>
      <c r="H174" s="108">
        <f t="shared" si="34"/>
        <v>90.615622000000002</v>
      </c>
      <c r="I174" s="35">
        <f t="shared" si="35"/>
        <v>90.615622000000002</v>
      </c>
    </row>
    <row r="175" spans="1:10" ht="22.5" customHeight="1" x14ac:dyDescent="0.25">
      <c r="A175" s="31" t="s">
        <v>382</v>
      </c>
      <c r="B175" s="24" t="s">
        <v>341</v>
      </c>
      <c r="C175" s="24" t="s">
        <v>15</v>
      </c>
      <c r="D175" s="25" t="s">
        <v>193</v>
      </c>
      <c r="E175" s="26" t="s">
        <v>191</v>
      </c>
      <c r="F175" s="23">
        <v>1</v>
      </c>
      <c r="G175" s="18">
        <v>385.87</v>
      </c>
      <c r="H175" s="108">
        <f t="shared" si="34"/>
        <v>485.77174300000001</v>
      </c>
      <c r="I175" s="35">
        <f t="shared" si="35"/>
        <v>485.77174300000001</v>
      </c>
    </row>
    <row r="176" spans="1:10" x14ac:dyDescent="0.25">
      <c r="A176" s="31" t="s">
        <v>383</v>
      </c>
      <c r="B176" s="24" t="s">
        <v>342</v>
      </c>
      <c r="C176" s="24" t="s">
        <v>15</v>
      </c>
      <c r="D176" s="25" t="s">
        <v>194</v>
      </c>
      <c r="E176" s="26" t="s">
        <v>191</v>
      </c>
      <c r="F176" s="23">
        <v>3</v>
      </c>
      <c r="G176" s="18">
        <v>129.15</v>
      </c>
      <c r="H176" s="108">
        <f t="shared" si="34"/>
        <v>162.58693500000001</v>
      </c>
      <c r="I176" s="35">
        <f t="shared" si="35"/>
        <v>487.760805</v>
      </c>
    </row>
    <row r="177" spans="1:9" x14ac:dyDescent="0.25">
      <c r="A177" s="31" t="s">
        <v>384</v>
      </c>
      <c r="B177" s="24" t="s">
        <v>343</v>
      </c>
      <c r="C177" s="24" t="s">
        <v>15</v>
      </c>
      <c r="D177" s="25" t="s">
        <v>195</v>
      </c>
      <c r="E177" s="26" t="s">
        <v>16</v>
      </c>
      <c r="F177" s="23">
        <v>4</v>
      </c>
      <c r="G177" s="18">
        <v>28.95</v>
      </c>
      <c r="H177" s="108">
        <f t="shared" si="34"/>
        <v>36.445155</v>
      </c>
      <c r="I177" s="35">
        <f t="shared" si="35"/>
        <v>145.78062</v>
      </c>
    </row>
    <row r="178" spans="1:9" ht="29.25" customHeight="1" x14ac:dyDescent="0.25">
      <c r="A178" s="31" t="s">
        <v>385</v>
      </c>
      <c r="B178" s="24" t="s">
        <v>344</v>
      </c>
      <c r="C178" s="24" t="s">
        <v>15</v>
      </c>
      <c r="D178" s="25" t="s">
        <v>196</v>
      </c>
      <c r="E178" s="26" t="s">
        <v>16</v>
      </c>
      <c r="F178" s="23">
        <v>1</v>
      </c>
      <c r="G178" s="18">
        <v>719.86</v>
      </c>
      <c r="H178" s="108">
        <f t="shared" si="34"/>
        <v>906.23175400000002</v>
      </c>
      <c r="I178" s="35">
        <f t="shared" si="35"/>
        <v>906.23175400000002</v>
      </c>
    </row>
    <row r="179" spans="1:9" x14ac:dyDescent="0.25">
      <c r="A179" s="31" t="s">
        <v>386</v>
      </c>
      <c r="B179" s="24" t="s">
        <v>573</v>
      </c>
      <c r="C179" s="24" t="s">
        <v>197</v>
      </c>
      <c r="D179" s="25" t="s">
        <v>198</v>
      </c>
      <c r="E179" s="26" t="s">
        <v>11</v>
      </c>
      <c r="F179" s="23">
        <v>1</v>
      </c>
      <c r="G179" s="18">
        <v>595.83000000000004</v>
      </c>
      <c r="H179" s="108">
        <f t="shared" si="34"/>
        <v>750.09038700000008</v>
      </c>
      <c r="I179" s="35">
        <f t="shared" si="35"/>
        <v>750.09038700000008</v>
      </c>
    </row>
    <row r="180" spans="1:9" x14ac:dyDescent="0.25">
      <c r="A180" s="31" t="s">
        <v>387</v>
      </c>
      <c r="B180" s="24" t="s">
        <v>577</v>
      </c>
      <c r="C180" s="24" t="s">
        <v>197</v>
      </c>
      <c r="D180" s="25" t="s">
        <v>199</v>
      </c>
      <c r="E180" s="26" t="s">
        <v>11</v>
      </c>
      <c r="F180" s="23">
        <v>1</v>
      </c>
      <c r="G180" s="18">
        <v>957.12</v>
      </c>
      <c r="H180" s="108">
        <f t="shared" si="34"/>
        <v>1204.9183680000001</v>
      </c>
      <c r="I180" s="35">
        <f t="shared" si="35"/>
        <v>1204.9183680000001</v>
      </c>
    </row>
    <row r="181" spans="1:9" x14ac:dyDescent="0.25">
      <c r="A181" s="31" t="s">
        <v>388</v>
      </c>
      <c r="B181" s="201" t="s">
        <v>345</v>
      </c>
      <c r="C181" s="202" t="s">
        <v>15</v>
      </c>
      <c r="D181" s="25" t="s">
        <v>200</v>
      </c>
      <c r="E181" s="26" t="s">
        <v>25</v>
      </c>
      <c r="F181" s="23">
        <v>250</v>
      </c>
      <c r="G181" s="18">
        <v>49.53</v>
      </c>
      <c r="H181" s="108">
        <f t="shared" si="34"/>
        <v>62.353317000000004</v>
      </c>
      <c r="I181" s="35">
        <f t="shared" si="35"/>
        <v>15588.329250000001</v>
      </c>
    </row>
    <row r="182" spans="1:9" ht="25.5" x14ac:dyDescent="0.25">
      <c r="A182" s="31" t="s">
        <v>389</v>
      </c>
      <c r="B182" s="46" t="s">
        <v>347</v>
      </c>
      <c r="C182" s="119" t="s">
        <v>15</v>
      </c>
      <c r="D182" s="25" t="s">
        <v>346</v>
      </c>
      <c r="E182" s="48" t="s">
        <v>25</v>
      </c>
      <c r="F182" s="31">
        <v>280</v>
      </c>
      <c r="G182" s="18">
        <v>21.66</v>
      </c>
      <c r="H182" s="108">
        <f t="shared" si="34"/>
        <v>27.267773999999999</v>
      </c>
      <c r="I182" s="35">
        <f t="shared" si="35"/>
        <v>7634.9767199999997</v>
      </c>
    </row>
    <row r="183" spans="1:9" ht="25.5" x14ac:dyDescent="0.25">
      <c r="A183" s="31" t="s">
        <v>390</v>
      </c>
      <c r="B183" s="46" t="s">
        <v>348</v>
      </c>
      <c r="C183" s="119" t="s">
        <v>15</v>
      </c>
      <c r="D183" s="25" t="s">
        <v>201</v>
      </c>
      <c r="E183" s="48" t="s">
        <v>25</v>
      </c>
      <c r="F183" s="31">
        <v>180</v>
      </c>
      <c r="G183" s="18">
        <v>39.97</v>
      </c>
      <c r="H183" s="108">
        <f t="shared" si="34"/>
        <v>50.318232999999999</v>
      </c>
      <c r="I183" s="35">
        <f t="shared" si="35"/>
        <v>9057.2819400000008</v>
      </c>
    </row>
    <row r="184" spans="1:9" ht="25.5" x14ac:dyDescent="0.25">
      <c r="A184" s="31" t="s">
        <v>391</v>
      </c>
      <c r="B184" s="201" t="s">
        <v>349</v>
      </c>
      <c r="C184" s="202" t="s">
        <v>15</v>
      </c>
      <c r="D184" s="25" t="s">
        <v>202</v>
      </c>
      <c r="E184" s="203" t="s">
        <v>25</v>
      </c>
      <c r="F184" s="31">
        <v>120</v>
      </c>
      <c r="G184" s="18">
        <v>81.93</v>
      </c>
      <c r="H184" s="108">
        <f t="shared" si="34"/>
        <v>103.14167700000002</v>
      </c>
      <c r="I184" s="35">
        <f t="shared" si="35"/>
        <v>12377.001240000001</v>
      </c>
    </row>
    <row r="185" spans="1:9" ht="25.5" x14ac:dyDescent="0.25">
      <c r="A185" s="31" t="s">
        <v>392</v>
      </c>
      <c r="B185" s="46" t="s">
        <v>350</v>
      </c>
      <c r="C185" s="119" t="s">
        <v>15</v>
      </c>
      <c r="D185" s="25" t="s">
        <v>203</v>
      </c>
      <c r="E185" s="26" t="s">
        <v>25</v>
      </c>
      <c r="F185" s="31">
        <v>50</v>
      </c>
      <c r="G185" s="18">
        <v>31.83</v>
      </c>
      <c r="H185" s="108">
        <f t="shared" si="34"/>
        <v>40.070786999999996</v>
      </c>
      <c r="I185" s="35">
        <f t="shared" si="35"/>
        <v>2003.5393499999998</v>
      </c>
    </row>
    <row r="186" spans="1:9" x14ac:dyDescent="0.25">
      <c r="A186" s="160"/>
      <c r="B186" s="161"/>
      <c r="C186" s="161"/>
      <c r="D186" s="161"/>
      <c r="E186" s="161"/>
      <c r="F186" s="161"/>
      <c r="G186" s="162"/>
      <c r="H186" s="152" t="s">
        <v>393</v>
      </c>
      <c r="I186" s="34">
        <f>SUM(I171:I185)</f>
        <v>55773.676150000007</v>
      </c>
    </row>
    <row r="187" spans="1:9" x14ac:dyDescent="0.25">
      <c r="A187" s="96"/>
      <c r="B187" s="97"/>
      <c r="C187" s="97"/>
      <c r="D187" s="97"/>
      <c r="E187" s="97"/>
      <c r="F187" s="97"/>
      <c r="G187" s="98"/>
      <c r="H187" s="93" t="s">
        <v>108</v>
      </c>
      <c r="I187" s="107">
        <f>SUM(I135,I138,I144,I154,I165,I169,I186)</f>
        <v>283421.74216700002</v>
      </c>
    </row>
    <row r="188" spans="1:9" x14ac:dyDescent="0.25">
      <c r="A188" s="225">
        <v>16</v>
      </c>
      <c r="B188" s="237"/>
      <c r="C188" s="238"/>
      <c r="D188" s="227" t="s">
        <v>91</v>
      </c>
      <c r="E188" s="226"/>
      <c r="F188" s="226"/>
      <c r="G188" s="226"/>
      <c r="H188" s="226"/>
      <c r="I188" s="226"/>
    </row>
    <row r="189" spans="1:9" x14ac:dyDescent="0.25">
      <c r="A189" s="147" t="s">
        <v>77</v>
      </c>
      <c r="B189" s="204"/>
      <c r="C189" s="205"/>
      <c r="D189" s="148" t="s">
        <v>112</v>
      </c>
      <c r="E189" s="118"/>
      <c r="F189" s="118"/>
      <c r="G189" s="118"/>
      <c r="H189" s="118"/>
      <c r="I189" s="118"/>
    </row>
    <row r="190" spans="1:9" ht="25.5" x14ac:dyDescent="0.25">
      <c r="A190" s="31" t="s">
        <v>394</v>
      </c>
      <c r="B190" s="46" t="s">
        <v>164</v>
      </c>
      <c r="C190" s="24" t="s">
        <v>15</v>
      </c>
      <c r="D190" s="153" t="s">
        <v>165</v>
      </c>
      <c r="E190" s="206" t="s">
        <v>25</v>
      </c>
      <c r="F190" s="31">
        <v>32</v>
      </c>
      <c r="G190" s="10">
        <v>21.07</v>
      </c>
      <c r="H190" s="10">
        <f>G190*25.89%+G190</f>
        <v>26.525023000000001</v>
      </c>
      <c r="I190" s="34">
        <f>F190*H190</f>
        <v>848.80073600000003</v>
      </c>
    </row>
    <row r="191" spans="1:9" ht="25.5" x14ac:dyDescent="0.25">
      <c r="A191" s="31" t="s">
        <v>395</v>
      </c>
      <c r="B191" s="46" t="s">
        <v>166</v>
      </c>
      <c r="C191" s="24" t="s">
        <v>15</v>
      </c>
      <c r="D191" s="153" t="s">
        <v>167</v>
      </c>
      <c r="E191" s="206" t="s">
        <v>25</v>
      </c>
      <c r="F191" s="31">
        <v>36</v>
      </c>
      <c r="G191" s="10">
        <v>40.71</v>
      </c>
      <c r="H191" s="10">
        <f t="shared" ref="H191:H194" si="36">G191*25.89%+G191</f>
        <v>51.249819000000002</v>
      </c>
      <c r="I191" s="34">
        <f t="shared" ref="I191:I195" si="37">F191*H191</f>
        <v>1844.9934840000001</v>
      </c>
    </row>
    <row r="192" spans="1:9" ht="25.5" x14ac:dyDescent="0.25">
      <c r="A192" s="31" t="s">
        <v>396</v>
      </c>
      <c r="B192" s="46" t="s">
        <v>168</v>
      </c>
      <c r="C192" s="24" t="s">
        <v>15</v>
      </c>
      <c r="D192" s="153" t="s">
        <v>169</v>
      </c>
      <c r="E192" s="206" t="s">
        <v>25</v>
      </c>
      <c r="F192" s="31">
        <v>18</v>
      </c>
      <c r="G192" s="10">
        <v>85.65</v>
      </c>
      <c r="H192" s="10">
        <f t="shared" si="36"/>
        <v>107.82478500000001</v>
      </c>
      <c r="I192" s="34">
        <f t="shared" si="37"/>
        <v>1940.8461300000001</v>
      </c>
    </row>
    <row r="193" spans="1:9" ht="25.5" x14ac:dyDescent="0.25">
      <c r="A193" s="31" t="s">
        <v>397</v>
      </c>
      <c r="B193" s="24" t="s">
        <v>351</v>
      </c>
      <c r="C193" s="24" t="s">
        <v>15</v>
      </c>
      <c r="D193" s="25" t="s">
        <v>170</v>
      </c>
      <c r="E193" s="31" t="s">
        <v>11</v>
      </c>
      <c r="F193" s="31">
        <v>5</v>
      </c>
      <c r="G193" s="10">
        <v>136.82</v>
      </c>
      <c r="H193" s="10">
        <f t="shared" si="36"/>
        <v>172.24269799999999</v>
      </c>
      <c r="I193" s="34">
        <f t="shared" si="37"/>
        <v>861.21348999999998</v>
      </c>
    </row>
    <row r="194" spans="1:9" ht="25.5" x14ac:dyDescent="0.25">
      <c r="A194" s="31" t="s">
        <v>398</v>
      </c>
      <c r="B194" s="24" t="s">
        <v>352</v>
      </c>
      <c r="C194" s="24" t="s">
        <v>15</v>
      </c>
      <c r="D194" s="25" t="s">
        <v>171</v>
      </c>
      <c r="E194" s="31" t="s">
        <v>11</v>
      </c>
      <c r="F194" s="31">
        <v>2</v>
      </c>
      <c r="G194" s="10">
        <v>94.98</v>
      </c>
      <c r="H194" s="10">
        <f t="shared" si="36"/>
        <v>119.570322</v>
      </c>
      <c r="I194" s="34">
        <f t="shared" si="37"/>
        <v>239.14064400000001</v>
      </c>
    </row>
    <row r="195" spans="1:9" x14ac:dyDescent="0.25">
      <c r="A195" s="31" t="s">
        <v>578</v>
      </c>
      <c r="B195" s="24">
        <v>102605</v>
      </c>
      <c r="C195" s="24" t="s">
        <v>19</v>
      </c>
      <c r="D195" s="25" t="s">
        <v>579</v>
      </c>
      <c r="E195" s="31" t="s">
        <v>11</v>
      </c>
      <c r="F195" s="31">
        <v>1</v>
      </c>
      <c r="G195" s="10">
        <v>279.76</v>
      </c>
      <c r="H195" s="10">
        <f t="shared" ref="H195" si="38">G195*26.6%+G195</f>
        <v>354.17615999999998</v>
      </c>
      <c r="I195" s="34">
        <f t="shared" si="37"/>
        <v>354.17615999999998</v>
      </c>
    </row>
    <row r="196" spans="1:9" x14ac:dyDescent="0.25">
      <c r="A196" s="160"/>
      <c r="B196" s="161"/>
      <c r="C196" s="161"/>
      <c r="D196" s="161"/>
      <c r="E196" s="161"/>
      <c r="F196" s="161"/>
      <c r="G196" s="162"/>
      <c r="H196" s="152" t="s">
        <v>399</v>
      </c>
      <c r="I196" s="34">
        <f>SUM(I190:I195)</f>
        <v>6089.1706440000007</v>
      </c>
    </row>
    <row r="197" spans="1:9" x14ac:dyDescent="0.25">
      <c r="A197" s="147" t="s">
        <v>400</v>
      </c>
      <c r="B197" s="160"/>
      <c r="C197" s="162"/>
      <c r="D197" s="166" t="s">
        <v>111</v>
      </c>
      <c r="E197" s="147"/>
      <c r="F197" s="147"/>
      <c r="G197" s="147"/>
      <c r="H197" s="152"/>
      <c r="I197" s="118"/>
    </row>
    <row r="198" spans="1:9" ht="25.5" x14ac:dyDescent="0.25">
      <c r="A198" s="31" t="s">
        <v>401</v>
      </c>
      <c r="B198" s="46" t="s">
        <v>156</v>
      </c>
      <c r="C198" s="24" t="s">
        <v>15</v>
      </c>
      <c r="D198" s="207" t="s">
        <v>157</v>
      </c>
      <c r="E198" s="206" t="s">
        <v>25</v>
      </c>
      <c r="F198" s="31">
        <v>16</v>
      </c>
      <c r="G198" s="11">
        <v>20.64</v>
      </c>
      <c r="H198" s="187">
        <f>G198*25.89%+G198</f>
        <v>25.983696000000002</v>
      </c>
      <c r="I198" s="34">
        <f>F198*H198</f>
        <v>415.73913600000003</v>
      </c>
    </row>
    <row r="199" spans="1:9" ht="25.5" x14ac:dyDescent="0.25">
      <c r="A199" s="31" t="s">
        <v>402</v>
      </c>
      <c r="B199" s="46" t="s">
        <v>158</v>
      </c>
      <c r="C199" s="24" t="s">
        <v>15</v>
      </c>
      <c r="D199" s="207" t="s">
        <v>159</v>
      </c>
      <c r="E199" s="206" t="s">
        <v>25</v>
      </c>
      <c r="F199" s="31">
        <v>42</v>
      </c>
      <c r="G199" s="11">
        <v>28.62</v>
      </c>
      <c r="H199" s="187">
        <f t="shared" ref="H199:H203" si="39">G199*25.89%+G199</f>
        <v>36.029718000000003</v>
      </c>
      <c r="I199" s="34">
        <f t="shared" ref="I199:I203" si="40">F199*H199</f>
        <v>1513.2481560000001</v>
      </c>
    </row>
    <row r="200" spans="1:9" ht="25.5" x14ac:dyDescent="0.25">
      <c r="A200" s="31" t="s">
        <v>403</v>
      </c>
      <c r="B200" s="46" t="s">
        <v>160</v>
      </c>
      <c r="C200" s="24" t="s">
        <v>15</v>
      </c>
      <c r="D200" s="207" t="s">
        <v>161</v>
      </c>
      <c r="E200" s="206" t="s">
        <v>25</v>
      </c>
      <c r="F200" s="31">
        <v>28</v>
      </c>
      <c r="G200" s="11">
        <v>42.74</v>
      </c>
      <c r="H200" s="187">
        <f t="shared" si="39"/>
        <v>53.805386000000006</v>
      </c>
      <c r="I200" s="34">
        <f t="shared" si="40"/>
        <v>1506.5508080000002</v>
      </c>
    </row>
    <row r="201" spans="1:9" ht="38.25" x14ac:dyDescent="0.25">
      <c r="A201" s="31" t="s">
        <v>404</v>
      </c>
      <c r="B201" s="46" t="s">
        <v>162</v>
      </c>
      <c r="C201" s="24" t="s">
        <v>15</v>
      </c>
      <c r="D201" s="207" t="s">
        <v>163</v>
      </c>
      <c r="E201" s="206" t="s">
        <v>16</v>
      </c>
      <c r="F201" s="31">
        <v>1</v>
      </c>
      <c r="G201" s="11">
        <v>687.22</v>
      </c>
      <c r="H201" s="187">
        <f t="shared" si="39"/>
        <v>865.14125800000011</v>
      </c>
      <c r="I201" s="34">
        <f t="shared" si="40"/>
        <v>865.14125800000011</v>
      </c>
    </row>
    <row r="202" spans="1:9" ht="25.5" x14ac:dyDescent="0.25">
      <c r="A202" s="23" t="s">
        <v>596</v>
      </c>
      <c r="B202" s="24">
        <v>98107</v>
      </c>
      <c r="C202" s="24" t="s">
        <v>19</v>
      </c>
      <c r="D202" s="25" t="s">
        <v>513</v>
      </c>
      <c r="E202" s="26" t="s">
        <v>11</v>
      </c>
      <c r="F202" s="31">
        <v>1</v>
      </c>
      <c r="G202" s="11">
        <v>234.88</v>
      </c>
      <c r="H202" s="187">
        <f t="shared" si="39"/>
        <v>295.69043199999999</v>
      </c>
      <c r="I202" s="34">
        <f t="shared" si="40"/>
        <v>295.69043199999999</v>
      </c>
    </row>
    <row r="203" spans="1:9" x14ac:dyDescent="0.25">
      <c r="A203" s="23" t="s">
        <v>597</v>
      </c>
      <c r="B203" s="24" t="s">
        <v>514</v>
      </c>
      <c r="C203" s="24" t="s">
        <v>15</v>
      </c>
      <c r="D203" s="25" t="s">
        <v>515</v>
      </c>
      <c r="E203" s="26" t="s">
        <v>16</v>
      </c>
      <c r="F203" s="23">
        <v>2</v>
      </c>
      <c r="G203" s="11">
        <v>61.08</v>
      </c>
      <c r="H203" s="187">
        <f t="shared" si="39"/>
        <v>76.893612000000005</v>
      </c>
      <c r="I203" s="34">
        <f t="shared" si="40"/>
        <v>153.78722400000001</v>
      </c>
    </row>
    <row r="204" spans="1:9" x14ac:dyDescent="0.25">
      <c r="A204" s="160"/>
      <c r="B204" s="161"/>
      <c r="C204" s="161"/>
      <c r="D204" s="161"/>
      <c r="E204" s="161"/>
      <c r="F204" s="161"/>
      <c r="G204" s="162"/>
      <c r="H204" s="152" t="s">
        <v>405</v>
      </c>
      <c r="I204" s="34">
        <f>SUM(I198:I203)</f>
        <v>4750.1570140000013</v>
      </c>
    </row>
    <row r="205" spans="1:9" x14ac:dyDescent="0.25">
      <c r="A205" s="147" t="s">
        <v>406</v>
      </c>
      <c r="B205" s="147"/>
      <c r="C205" s="147"/>
      <c r="D205" s="166" t="s">
        <v>110</v>
      </c>
      <c r="E205" s="147"/>
      <c r="F205" s="147"/>
      <c r="G205" s="147"/>
      <c r="H205" s="152"/>
      <c r="I205" s="118"/>
    </row>
    <row r="206" spans="1:9" ht="38.25" x14ac:dyDescent="0.25">
      <c r="A206" s="31" t="s">
        <v>407</v>
      </c>
      <c r="B206" s="24" t="s">
        <v>353</v>
      </c>
      <c r="C206" s="24" t="s">
        <v>15</v>
      </c>
      <c r="D206" s="25" t="s">
        <v>173</v>
      </c>
      <c r="E206" s="31" t="s">
        <v>16</v>
      </c>
      <c r="F206" s="31">
        <v>4</v>
      </c>
      <c r="G206" s="18">
        <v>338.37</v>
      </c>
      <c r="H206" s="108">
        <f>G206*25.89%+G206</f>
        <v>425.97399300000001</v>
      </c>
      <c r="I206" s="35">
        <f>F206*H206</f>
        <v>1703.895972</v>
      </c>
    </row>
    <row r="207" spans="1:9" ht="25.5" x14ac:dyDescent="0.25">
      <c r="A207" s="31" t="s">
        <v>408</v>
      </c>
      <c r="B207" s="24" t="s">
        <v>354</v>
      </c>
      <c r="C207" s="24" t="s">
        <v>15</v>
      </c>
      <c r="D207" s="25" t="s">
        <v>222</v>
      </c>
      <c r="E207" s="31" t="s">
        <v>16</v>
      </c>
      <c r="F207" s="31">
        <v>3</v>
      </c>
      <c r="G207" s="18">
        <v>68.64</v>
      </c>
      <c r="H207" s="108">
        <f t="shared" ref="H207:H218" si="41">G207*25.89%+G207</f>
        <v>86.410896000000008</v>
      </c>
      <c r="I207" s="35">
        <f t="shared" ref="I207:I218" si="42">F207*H207</f>
        <v>259.23268800000005</v>
      </c>
    </row>
    <row r="208" spans="1:9" ht="51" x14ac:dyDescent="0.25">
      <c r="A208" s="31" t="s">
        <v>409</v>
      </c>
      <c r="B208" s="24" t="s">
        <v>355</v>
      </c>
      <c r="C208" s="24" t="s">
        <v>15</v>
      </c>
      <c r="D208" s="208" t="s">
        <v>223</v>
      </c>
      <c r="E208" s="31" t="s">
        <v>16</v>
      </c>
      <c r="F208" s="31">
        <v>1</v>
      </c>
      <c r="G208" s="18">
        <v>152.51</v>
      </c>
      <c r="H208" s="108">
        <f t="shared" si="41"/>
        <v>191.99483899999998</v>
      </c>
      <c r="I208" s="35">
        <f t="shared" si="42"/>
        <v>191.99483899999998</v>
      </c>
    </row>
    <row r="209" spans="1:9" ht="38.25" x14ac:dyDescent="0.25">
      <c r="A209" s="31" t="s">
        <v>410</v>
      </c>
      <c r="B209" s="24" t="s">
        <v>356</v>
      </c>
      <c r="C209" s="24" t="s">
        <v>15</v>
      </c>
      <c r="D209" s="25" t="s">
        <v>174</v>
      </c>
      <c r="E209" s="31" t="s">
        <v>16</v>
      </c>
      <c r="F209" s="31">
        <v>8</v>
      </c>
      <c r="G209" s="18">
        <v>159.9</v>
      </c>
      <c r="H209" s="108">
        <f t="shared" si="41"/>
        <v>201.29811000000001</v>
      </c>
      <c r="I209" s="35">
        <f t="shared" si="42"/>
        <v>1610.3848800000001</v>
      </c>
    </row>
    <row r="210" spans="1:9" x14ac:dyDescent="0.25">
      <c r="A210" s="31" t="s">
        <v>411</v>
      </c>
      <c r="B210" s="46" t="s">
        <v>175</v>
      </c>
      <c r="C210" s="24" t="s">
        <v>15</v>
      </c>
      <c r="D210" s="153" t="s">
        <v>176</v>
      </c>
      <c r="E210" s="31" t="s">
        <v>16</v>
      </c>
      <c r="F210" s="31">
        <v>6</v>
      </c>
      <c r="G210" s="18">
        <v>58.45</v>
      </c>
      <c r="H210" s="108">
        <f t="shared" si="41"/>
        <v>73.582705000000004</v>
      </c>
      <c r="I210" s="35">
        <f t="shared" si="42"/>
        <v>441.49623000000003</v>
      </c>
    </row>
    <row r="211" spans="1:9" x14ac:dyDescent="0.25">
      <c r="A211" s="31" t="s">
        <v>412</v>
      </c>
      <c r="B211" s="24" t="s">
        <v>357</v>
      </c>
      <c r="C211" s="24" t="s">
        <v>15</v>
      </c>
      <c r="D211" s="25" t="s">
        <v>177</v>
      </c>
      <c r="E211" s="31" t="s">
        <v>16</v>
      </c>
      <c r="F211" s="31">
        <v>6</v>
      </c>
      <c r="G211" s="18">
        <v>59.97</v>
      </c>
      <c r="H211" s="108">
        <f t="shared" si="41"/>
        <v>75.496233000000004</v>
      </c>
      <c r="I211" s="35">
        <f t="shared" si="42"/>
        <v>452.97739799999999</v>
      </c>
    </row>
    <row r="212" spans="1:9" x14ac:dyDescent="0.25">
      <c r="A212" s="31" t="s">
        <v>413</v>
      </c>
      <c r="B212" s="24" t="s">
        <v>358</v>
      </c>
      <c r="C212" s="24" t="s">
        <v>15</v>
      </c>
      <c r="D212" s="25" t="s">
        <v>178</v>
      </c>
      <c r="E212" s="31" t="s">
        <v>16</v>
      </c>
      <c r="F212" s="31">
        <v>6</v>
      </c>
      <c r="G212" s="18">
        <v>69.36</v>
      </c>
      <c r="H212" s="108">
        <f t="shared" si="41"/>
        <v>87.317304000000007</v>
      </c>
      <c r="I212" s="35">
        <f t="shared" si="42"/>
        <v>523.90382399999999</v>
      </c>
    </row>
    <row r="213" spans="1:9" x14ac:dyDescent="0.25">
      <c r="A213" s="31" t="s">
        <v>414</v>
      </c>
      <c r="B213" s="24" t="s">
        <v>359</v>
      </c>
      <c r="C213" s="24" t="s">
        <v>15</v>
      </c>
      <c r="D213" s="25" t="s">
        <v>179</v>
      </c>
      <c r="E213" s="31" t="s">
        <v>16</v>
      </c>
      <c r="F213" s="31">
        <v>6</v>
      </c>
      <c r="G213" s="18">
        <v>56.12</v>
      </c>
      <c r="H213" s="108">
        <f t="shared" si="41"/>
        <v>70.649467999999999</v>
      </c>
      <c r="I213" s="35">
        <f t="shared" si="42"/>
        <v>423.89680799999996</v>
      </c>
    </row>
    <row r="214" spans="1:9" ht="38.25" x14ac:dyDescent="0.25">
      <c r="A214" s="31" t="s">
        <v>415</v>
      </c>
      <c r="B214" s="46" t="s">
        <v>180</v>
      </c>
      <c r="C214" s="24" t="s">
        <v>15</v>
      </c>
      <c r="D214" s="153" t="s">
        <v>360</v>
      </c>
      <c r="E214" s="31" t="s">
        <v>16</v>
      </c>
      <c r="F214" s="31">
        <v>4</v>
      </c>
      <c r="G214" s="18">
        <v>124.41</v>
      </c>
      <c r="H214" s="108">
        <f t="shared" si="41"/>
        <v>156.61974900000001</v>
      </c>
      <c r="I214" s="35">
        <f t="shared" si="42"/>
        <v>626.47899600000005</v>
      </c>
    </row>
    <row r="215" spans="1:9" ht="51" x14ac:dyDescent="0.25">
      <c r="A215" s="31" t="s">
        <v>416</v>
      </c>
      <c r="B215" s="46" t="s">
        <v>518</v>
      </c>
      <c r="C215" s="24" t="s">
        <v>15</v>
      </c>
      <c r="D215" s="209" t="s">
        <v>517</v>
      </c>
      <c r="E215" s="31" t="s">
        <v>16</v>
      </c>
      <c r="F215" s="31">
        <v>1</v>
      </c>
      <c r="G215" s="18">
        <v>390.43</v>
      </c>
      <c r="H215" s="108">
        <f t="shared" si="41"/>
        <v>491.51232700000003</v>
      </c>
      <c r="I215" s="35">
        <f t="shared" si="42"/>
        <v>491.51232700000003</v>
      </c>
    </row>
    <row r="216" spans="1:9" ht="38.25" x14ac:dyDescent="0.25">
      <c r="A216" s="31" t="s">
        <v>417</v>
      </c>
      <c r="B216" s="24" t="s">
        <v>361</v>
      </c>
      <c r="C216" s="24" t="s">
        <v>15</v>
      </c>
      <c r="D216" s="25" t="s">
        <v>257</v>
      </c>
      <c r="E216" s="26" t="s">
        <v>16</v>
      </c>
      <c r="F216" s="31">
        <v>4</v>
      </c>
      <c r="G216" s="18">
        <v>297.89999999999998</v>
      </c>
      <c r="H216" s="108">
        <f t="shared" si="41"/>
        <v>375.02630999999997</v>
      </c>
      <c r="I216" s="35">
        <f t="shared" si="42"/>
        <v>1500.1052399999999</v>
      </c>
    </row>
    <row r="217" spans="1:9" ht="51" x14ac:dyDescent="0.25">
      <c r="A217" s="31" t="s">
        <v>418</v>
      </c>
      <c r="B217" s="24" t="s">
        <v>362</v>
      </c>
      <c r="C217" s="24" t="s">
        <v>15</v>
      </c>
      <c r="D217" s="25" t="s">
        <v>181</v>
      </c>
      <c r="E217" s="31" t="s">
        <v>16</v>
      </c>
      <c r="F217" s="31">
        <v>3</v>
      </c>
      <c r="G217" s="18">
        <v>599.09</v>
      </c>
      <c r="H217" s="108">
        <f t="shared" si="41"/>
        <v>754.19440100000008</v>
      </c>
      <c r="I217" s="35">
        <f t="shared" si="42"/>
        <v>2262.5832030000001</v>
      </c>
    </row>
    <row r="218" spans="1:9" ht="38.25" x14ac:dyDescent="0.25">
      <c r="A218" s="31" t="s">
        <v>516</v>
      </c>
      <c r="B218" s="24">
        <v>95472</v>
      </c>
      <c r="C218" s="24" t="s">
        <v>19</v>
      </c>
      <c r="D218" s="25" t="s">
        <v>182</v>
      </c>
      <c r="E218" s="27" t="s">
        <v>16</v>
      </c>
      <c r="F218" s="27">
        <v>4</v>
      </c>
      <c r="G218" s="184">
        <v>751.82</v>
      </c>
      <c r="H218" s="108">
        <f t="shared" si="41"/>
        <v>946.46619800000008</v>
      </c>
      <c r="I218" s="35">
        <f t="shared" si="42"/>
        <v>3785.8647920000003</v>
      </c>
    </row>
    <row r="219" spans="1:9" x14ac:dyDescent="0.25">
      <c r="A219" s="160"/>
      <c r="B219" s="161"/>
      <c r="C219" s="161"/>
      <c r="D219" s="161"/>
      <c r="E219" s="161"/>
      <c r="F219" s="161"/>
      <c r="G219" s="162"/>
      <c r="H219" s="152" t="s">
        <v>419</v>
      </c>
      <c r="I219" s="34">
        <f>SUM(I206:I218)</f>
        <v>14274.327197000001</v>
      </c>
    </row>
    <row r="220" spans="1:9" x14ac:dyDescent="0.25">
      <c r="A220" s="96"/>
      <c r="B220" s="97"/>
      <c r="C220" s="97"/>
      <c r="D220" s="97"/>
      <c r="E220" s="97"/>
      <c r="F220" s="97"/>
      <c r="G220" s="98"/>
      <c r="H220" s="93" t="s">
        <v>109</v>
      </c>
      <c r="I220" s="107">
        <f>SUM(I196,I204,I219)</f>
        <v>25113.654855000001</v>
      </c>
    </row>
    <row r="221" spans="1:9" x14ac:dyDescent="0.25">
      <c r="A221" s="225">
        <v>17</v>
      </c>
      <c r="B221" s="226"/>
      <c r="C221" s="226"/>
      <c r="D221" s="227" t="s">
        <v>78</v>
      </c>
      <c r="E221" s="226"/>
      <c r="F221" s="226"/>
      <c r="G221" s="226"/>
      <c r="H221" s="226"/>
      <c r="I221" s="226"/>
    </row>
    <row r="222" spans="1:9" x14ac:dyDescent="0.25">
      <c r="A222" s="23" t="s">
        <v>420</v>
      </c>
      <c r="B222" s="23" t="s">
        <v>148</v>
      </c>
      <c r="C222" s="23" t="s">
        <v>15</v>
      </c>
      <c r="D222" s="150" t="s">
        <v>147</v>
      </c>
      <c r="E222" s="51" t="s">
        <v>11</v>
      </c>
      <c r="F222" s="51">
        <v>12</v>
      </c>
      <c r="G222" s="29">
        <v>3.84</v>
      </c>
      <c r="H222" s="32">
        <f>G222*25.89%+G222</f>
        <v>4.8341760000000003</v>
      </c>
      <c r="I222" s="34">
        <f>F222*H222</f>
        <v>58.010112000000007</v>
      </c>
    </row>
    <row r="223" spans="1:9" x14ac:dyDescent="0.25">
      <c r="A223" s="23" t="s">
        <v>421</v>
      </c>
      <c r="B223" s="23" t="s">
        <v>523</v>
      </c>
      <c r="C223" s="49" t="s">
        <v>258</v>
      </c>
      <c r="D223" s="50" t="s">
        <v>259</v>
      </c>
      <c r="E223" s="49" t="s">
        <v>260</v>
      </c>
      <c r="F223" s="51">
        <v>2.85</v>
      </c>
      <c r="G223" s="29">
        <v>78</v>
      </c>
      <c r="H223" s="32">
        <f t="shared" ref="H223:H225" si="43">G223*25.89%+G223</f>
        <v>98.194199999999995</v>
      </c>
      <c r="I223" s="34">
        <f t="shared" ref="I223:I225" si="44">F223*H223</f>
        <v>279.85347000000002</v>
      </c>
    </row>
    <row r="224" spans="1:9" x14ac:dyDescent="0.25">
      <c r="A224" s="23" t="s">
        <v>422</v>
      </c>
      <c r="B224" s="23" t="s">
        <v>524</v>
      </c>
      <c r="C224" s="49" t="s">
        <v>258</v>
      </c>
      <c r="D224" s="50" t="s">
        <v>261</v>
      </c>
      <c r="E224" s="49" t="s">
        <v>260</v>
      </c>
      <c r="F224" s="51">
        <v>2.85</v>
      </c>
      <c r="G224" s="29">
        <v>410</v>
      </c>
      <c r="H224" s="32">
        <f t="shared" si="43"/>
        <v>516.149</v>
      </c>
      <c r="I224" s="34">
        <f t="shared" si="44"/>
        <v>1471.0246500000001</v>
      </c>
    </row>
    <row r="225" spans="1:9" x14ac:dyDescent="0.25">
      <c r="A225" s="23" t="s">
        <v>423</v>
      </c>
      <c r="B225" s="23" t="s">
        <v>525</v>
      </c>
      <c r="C225" s="52" t="s">
        <v>258</v>
      </c>
      <c r="D225" s="53" t="s">
        <v>262</v>
      </c>
      <c r="E225" s="52" t="s">
        <v>263</v>
      </c>
      <c r="F225" s="51">
        <v>5</v>
      </c>
      <c r="G225" s="29">
        <v>0.13</v>
      </c>
      <c r="H225" s="32">
        <f t="shared" si="43"/>
        <v>0.163657</v>
      </c>
      <c r="I225" s="34">
        <f t="shared" si="44"/>
        <v>0.81828499999999993</v>
      </c>
    </row>
    <row r="226" spans="1:9" x14ac:dyDescent="0.25">
      <c r="A226" s="96"/>
      <c r="B226" s="97"/>
      <c r="C226" s="97"/>
      <c r="D226" s="97"/>
      <c r="E226" s="97"/>
      <c r="F226" s="97"/>
      <c r="G226" s="98"/>
      <c r="H226" s="93" t="s">
        <v>424</v>
      </c>
      <c r="I226" s="107">
        <f>SUM(I222:I225)</f>
        <v>1809.7065170000001</v>
      </c>
    </row>
    <row r="227" spans="1:9" x14ac:dyDescent="0.25">
      <c r="A227" s="239">
        <v>18</v>
      </c>
      <c r="B227" s="225"/>
      <c r="C227" s="225"/>
      <c r="D227" s="228" t="s">
        <v>427</v>
      </c>
      <c r="E227" s="225"/>
      <c r="F227" s="225"/>
      <c r="G227" s="225"/>
      <c r="H227" s="229"/>
      <c r="I227" s="230"/>
    </row>
    <row r="228" spans="1:9" s="213" customFormat="1" x14ac:dyDescent="0.25">
      <c r="A228" s="210" t="s">
        <v>425</v>
      </c>
      <c r="B228" s="23" t="s">
        <v>565</v>
      </c>
      <c r="C228" s="23" t="s">
        <v>250</v>
      </c>
      <c r="D228" s="211" t="s">
        <v>428</v>
      </c>
      <c r="E228" s="23" t="s">
        <v>11</v>
      </c>
      <c r="F228" s="23">
        <v>19</v>
      </c>
      <c r="G228" s="212">
        <v>1492.11</v>
      </c>
      <c r="H228" s="212">
        <f>G228*25.89%+G228</f>
        <v>1878.4172789999998</v>
      </c>
      <c r="I228" s="212">
        <f>F228*H228</f>
        <v>35689.928300999993</v>
      </c>
    </row>
    <row r="229" spans="1:9" s="213" customFormat="1" x14ac:dyDescent="0.25">
      <c r="A229" s="244"/>
      <c r="B229" s="94"/>
      <c r="C229" s="94"/>
      <c r="D229" s="245"/>
      <c r="E229" s="94"/>
      <c r="F229" s="94"/>
      <c r="G229" s="246"/>
      <c r="H229" s="243" t="s">
        <v>426</v>
      </c>
      <c r="I229" s="246">
        <f>I228</f>
        <v>35689.928300999993</v>
      </c>
    </row>
    <row r="230" spans="1:9" x14ac:dyDescent="0.25">
      <c r="A230" s="225">
        <v>19</v>
      </c>
      <c r="B230" s="226"/>
      <c r="C230" s="226"/>
      <c r="D230" s="227" t="s">
        <v>79</v>
      </c>
      <c r="E230" s="226"/>
      <c r="F230" s="226"/>
      <c r="G230" s="226"/>
      <c r="H230" s="226"/>
      <c r="I230" s="226"/>
    </row>
    <row r="231" spans="1:9" x14ac:dyDescent="0.25">
      <c r="A231" s="31" t="s">
        <v>601</v>
      </c>
      <c r="B231" s="31" t="s">
        <v>150</v>
      </c>
      <c r="C231" s="31" t="s">
        <v>15</v>
      </c>
      <c r="D231" s="150" t="s">
        <v>149</v>
      </c>
      <c r="E231" s="51" t="s">
        <v>151</v>
      </c>
      <c r="F231" s="214">
        <v>870</v>
      </c>
      <c r="G231" s="29">
        <v>5.91</v>
      </c>
      <c r="H231" s="32">
        <f>G231*25.89%+G231</f>
        <v>7.440099</v>
      </c>
      <c r="I231" s="34">
        <f>F231*H231</f>
        <v>6472.8861299999999</v>
      </c>
    </row>
    <row r="232" spans="1:9" x14ac:dyDescent="0.25">
      <c r="A232" s="96"/>
      <c r="B232" s="97"/>
      <c r="C232" s="97"/>
      <c r="D232" s="97"/>
      <c r="E232" s="97"/>
      <c r="F232" s="97"/>
      <c r="G232" s="98"/>
      <c r="H232" s="93" t="s">
        <v>600</v>
      </c>
      <c r="I232" s="107">
        <f>I231</f>
        <v>6472.8861299999999</v>
      </c>
    </row>
    <row r="233" spans="1:9" ht="15.75" thickBot="1" x14ac:dyDescent="0.3">
      <c r="A233" s="247"/>
      <c r="B233" s="248"/>
      <c r="C233" s="248"/>
      <c r="D233" s="248"/>
      <c r="E233" s="248"/>
      <c r="F233" s="248"/>
      <c r="G233" s="249"/>
      <c r="H233" s="215"/>
      <c r="I233" s="216"/>
    </row>
    <row r="234" spans="1:9" ht="15.75" thickBot="1" x14ac:dyDescent="0.3">
      <c r="A234" s="250" t="s">
        <v>152</v>
      </c>
      <c r="B234" s="250"/>
      <c r="C234" s="250"/>
      <c r="D234" s="250"/>
      <c r="E234" s="250"/>
      <c r="F234" s="250"/>
      <c r="G234" s="250"/>
      <c r="H234" s="250"/>
      <c r="I234" s="251">
        <f>SUM(I20,I24,I38,I44,I47,I64,I58,I70,I75,I80,I83,I98,I119,I128,I187,I220,I226,I229,I232)</f>
        <v>922786.20546977001</v>
      </c>
    </row>
    <row r="235" spans="1:9" x14ac:dyDescent="0.25">
      <c r="D235" s="218"/>
    </row>
    <row r="236" spans="1:9" x14ac:dyDescent="0.25">
      <c r="D236" s="218"/>
    </row>
    <row r="237" spans="1:9" x14ac:dyDescent="0.25">
      <c r="D237" s="218"/>
    </row>
    <row r="238" spans="1:9" x14ac:dyDescent="0.25">
      <c r="D238" s="218"/>
    </row>
    <row r="239" spans="1:9" x14ac:dyDescent="0.25">
      <c r="D239" s="218"/>
    </row>
    <row r="240" spans="1:9" x14ac:dyDescent="0.25">
      <c r="D240" s="218"/>
    </row>
    <row r="241" spans="4:4" x14ac:dyDescent="0.25">
      <c r="D241" s="218"/>
    </row>
    <row r="242" spans="4:4" x14ac:dyDescent="0.25">
      <c r="D242" s="218"/>
    </row>
    <row r="243" spans="4:4" x14ac:dyDescent="0.25">
      <c r="D243" s="218"/>
    </row>
    <row r="244" spans="4:4" x14ac:dyDescent="0.25">
      <c r="D244" s="218"/>
    </row>
    <row r="245" spans="4:4" x14ac:dyDescent="0.25">
      <c r="D245" s="218"/>
    </row>
    <row r="246" spans="4:4" x14ac:dyDescent="0.25">
      <c r="D246" s="218"/>
    </row>
    <row r="247" spans="4:4" x14ac:dyDescent="0.25">
      <c r="D247" s="218"/>
    </row>
    <row r="248" spans="4:4" x14ac:dyDescent="0.25">
      <c r="D248" s="218"/>
    </row>
    <row r="249" spans="4:4" x14ac:dyDescent="0.25">
      <c r="D249" s="218"/>
    </row>
    <row r="250" spans="4:4" x14ac:dyDescent="0.25">
      <c r="D250" s="218"/>
    </row>
    <row r="251" spans="4:4" x14ac:dyDescent="0.25">
      <c r="D251" s="218"/>
    </row>
    <row r="252" spans="4:4" x14ac:dyDescent="0.25">
      <c r="D252" s="218"/>
    </row>
    <row r="253" spans="4:4" x14ac:dyDescent="0.25">
      <c r="D253" s="218"/>
    </row>
    <row r="254" spans="4:4" x14ac:dyDescent="0.25">
      <c r="D254" s="218"/>
    </row>
    <row r="255" spans="4:4" x14ac:dyDescent="0.25">
      <c r="D255" s="218"/>
    </row>
    <row r="256" spans="4:4" x14ac:dyDescent="0.25">
      <c r="D256" s="218"/>
    </row>
    <row r="257" spans="4:4" x14ac:dyDescent="0.25">
      <c r="D257" s="218"/>
    </row>
    <row r="258" spans="4:4" x14ac:dyDescent="0.25">
      <c r="D258" s="218"/>
    </row>
    <row r="259" spans="4:4" x14ac:dyDescent="0.25">
      <c r="D259" s="218"/>
    </row>
    <row r="260" spans="4:4" x14ac:dyDescent="0.25">
      <c r="D260" s="218"/>
    </row>
    <row r="261" spans="4:4" x14ac:dyDescent="0.25">
      <c r="D261" s="218"/>
    </row>
    <row r="262" spans="4:4" x14ac:dyDescent="0.25">
      <c r="D262" s="218"/>
    </row>
    <row r="263" spans="4:4" x14ac:dyDescent="0.25">
      <c r="D263" s="218"/>
    </row>
    <row r="264" spans="4:4" x14ac:dyDescent="0.25">
      <c r="D264" s="218"/>
    </row>
    <row r="265" spans="4:4" x14ac:dyDescent="0.25">
      <c r="D265" s="218"/>
    </row>
    <row r="266" spans="4:4" x14ac:dyDescent="0.25">
      <c r="D266" s="218"/>
    </row>
    <row r="267" spans="4:4" x14ac:dyDescent="0.25">
      <c r="D267" s="218"/>
    </row>
    <row r="268" spans="4:4" x14ac:dyDescent="0.25">
      <c r="D268" s="218"/>
    </row>
    <row r="269" spans="4:4" x14ac:dyDescent="0.25">
      <c r="D269" s="218"/>
    </row>
    <row r="270" spans="4:4" x14ac:dyDescent="0.25">
      <c r="D270" s="218"/>
    </row>
    <row r="271" spans="4:4" x14ac:dyDescent="0.25">
      <c r="D271" s="218"/>
    </row>
    <row r="272" spans="4:4" x14ac:dyDescent="0.25">
      <c r="D272" s="218"/>
    </row>
    <row r="273" spans="4:4" x14ac:dyDescent="0.25">
      <c r="D273" s="218"/>
    </row>
    <row r="274" spans="4:4" x14ac:dyDescent="0.25">
      <c r="D274" s="218"/>
    </row>
    <row r="275" spans="4:4" x14ac:dyDescent="0.25">
      <c r="D275" s="218"/>
    </row>
    <row r="276" spans="4:4" x14ac:dyDescent="0.25">
      <c r="D276" s="218"/>
    </row>
    <row r="277" spans="4:4" x14ac:dyDescent="0.25">
      <c r="D277" s="218"/>
    </row>
    <row r="278" spans="4:4" x14ac:dyDescent="0.25">
      <c r="D278" s="218"/>
    </row>
    <row r="279" spans="4:4" x14ac:dyDescent="0.25">
      <c r="D279" s="218"/>
    </row>
    <row r="280" spans="4:4" x14ac:dyDescent="0.25">
      <c r="D280" s="218"/>
    </row>
    <row r="281" spans="4:4" x14ac:dyDescent="0.25">
      <c r="D281" s="218"/>
    </row>
    <row r="282" spans="4:4" x14ac:dyDescent="0.25">
      <c r="D282" s="218"/>
    </row>
    <row r="283" spans="4:4" x14ac:dyDescent="0.25">
      <c r="D283" s="218"/>
    </row>
    <row r="284" spans="4:4" x14ac:dyDescent="0.25">
      <c r="D284" s="218"/>
    </row>
    <row r="285" spans="4:4" x14ac:dyDescent="0.25">
      <c r="D285" s="218"/>
    </row>
    <row r="286" spans="4:4" x14ac:dyDescent="0.25">
      <c r="D286" s="218"/>
    </row>
    <row r="287" spans="4:4" x14ac:dyDescent="0.25">
      <c r="D287" s="218"/>
    </row>
    <row r="288" spans="4:4" x14ac:dyDescent="0.25">
      <c r="D288" s="218"/>
    </row>
    <row r="289" spans="4:4" x14ac:dyDescent="0.25">
      <c r="D289" s="218"/>
    </row>
    <row r="290" spans="4:4" x14ac:dyDescent="0.25">
      <c r="D290" s="218"/>
    </row>
    <row r="291" spans="4:4" x14ac:dyDescent="0.25">
      <c r="D291" s="218"/>
    </row>
    <row r="292" spans="4:4" x14ac:dyDescent="0.25">
      <c r="D292" s="218"/>
    </row>
    <row r="293" spans="4:4" x14ac:dyDescent="0.25">
      <c r="D293" s="218"/>
    </row>
    <row r="294" spans="4:4" x14ac:dyDescent="0.25">
      <c r="D294" s="218"/>
    </row>
    <row r="295" spans="4:4" x14ac:dyDescent="0.25">
      <c r="D295" s="218"/>
    </row>
    <row r="296" spans="4:4" x14ac:dyDescent="0.25">
      <c r="D296" s="218"/>
    </row>
    <row r="297" spans="4:4" x14ac:dyDescent="0.25">
      <c r="D297" s="218"/>
    </row>
    <row r="298" spans="4:4" x14ac:dyDescent="0.25">
      <c r="D298" s="218"/>
    </row>
    <row r="299" spans="4:4" x14ac:dyDescent="0.25">
      <c r="D299" s="218"/>
    </row>
    <row r="300" spans="4:4" x14ac:dyDescent="0.25">
      <c r="D300" s="218"/>
    </row>
    <row r="301" spans="4:4" x14ac:dyDescent="0.25">
      <c r="D301" s="218"/>
    </row>
    <row r="302" spans="4:4" x14ac:dyDescent="0.25">
      <c r="D302" s="218"/>
    </row>
    <row r="303" spans="4:4" x14ac:dyDescent="0.25">
      <c r="D303" s="218"/>
    </row>
    <row r="304" spans="4:4" x14ac:dyDescent="0.25">
      <c r="D304" s="218"/>
    </row>
    <row r="305" spans="4:4" x14ac:dyDescent="0.25">
      <c r="D305" s="218"/>
    </row>
    <row r="306" spans="4:4" x14ac:dyDescent="0.25">
      <c r="D306" s="218"/>
    </row>
    <row r="307" spans="4:4" x14ac:dyDescent="0.25">
      <c r="D307" s="218"/>
    </row>
    <row r="308" spans="4:4" x14ac:dyDescent="0.25">
      <c r="D308" s="218"/>
    </row>
    <row r="309" spans="4:4" x14ac:dyDescent="0.25">
      <c r="D309" s="218"/>
    </row>
    <row r="310" spans="4:4" x14ac:dyDescent="0.25">
      <c r="D310" s="218"/>
    </row>
    <row r="311" spans="4:4" x14ac:dyDescent="0.25">
      <c r="D311" s="218"/>
    </row>
    <row r="312" spans="4:4" x14ac:dyDescent="0.25">
      <c r="D312" s="218"/>
    </row>
    <row r="313" spans="4:4" x14ac:dyDescent="0.25">
      <c r="D313" s="218"/>
    </row>
    <row r="314" spans="4:4" x14ac:dyDescent="0.25">
      <c r="D314" s="218"/>
    </row>
    <row r="315" spans="4:4" x14ac:dyDescent="0.25">
      <c r="D315" s="218"/>
    </row>
    <row r="316" spans="4:4" x14ac:dyDescent="0.25">
      <c r="D316" s="218"/>
    </row>
    <row r="317" spans="4:4" x14ac:dyDescent="0.25">
      <c r="D317" s="218"/>
    </row>
    <row r="318" spans="4:4" x14ac:dyDescent="0.25">
      <c r="D318" s="218"/>
    </row>
    <row r="319" spans="4:4" x14ac:dyDescent="0.25">
      <c r="D319" s="218"/>
    </row>
    <row r="320" spans="4:4" x14ac:dyDescent="0.25">
      <c r="D320" s="218"/>
    </row>
    <row r="321" spans="4:4" x14ac:dyDescent="0.25">
      <c r="D321" s="218"/>
    </row>
    <row r="322" spans="4:4" x14ac:dyDescent="0.25">
      <c r="D322" s="218"/>
    </row>
    <row r="323" spans="4:4" x14ac:dyDescent="0.25">
      <c r="D323" s="218"/>
    </row>
    <row r="324" spans="4:4" x14ac:dyDescent="0.25">
      <c r="D324" s="218"/>
    </row>
    <row r="325" spans="4:4" x14ac:dyDescent="0.25">
      <c r="D325" s="218"/>
    </row>
    <row r="326" spans="4:4" x14ac:dyDescent="0.25">
      <c r="D326" s="218"/>
    </row>
    <row r="327" spans="4:4" x14ac:dyDescent="0.25">
      <c r="D327" s="218"/>
    </row>
    <row r="328" spans="4:4" x14ac:dyDescent="0.25">
      <c r="D328" s="218"/>
    </row>
    <row r="329" spans="4:4" x14ac:dyDescent="0.25">
      <c r="D329" s="218"/>
    </row>
    <row r="330" spans="4:4" x14ac:dyDescent="0.25">
      <c r="D330" s="218"/>
    </row>
    <row r="331" spans="4:4" x14ac:dyDescent="0.25">
      <c r="D331" s="218"/>
    </row>
    <row r="332" spans="4:4" x14ac:dyDescent="0.25">
      <c r="D332" s="218"/>
    </row>
    <row r="333" spans="4:4" x14ac:dyDescent="0.25">
      <c r="D333" s="218"/>
    </row>
    <row r="334" spans="4:4" x14ac:dyDescent="0.25">
      <c r="D334" s="218"/>
    </row>
    <row r="335" spans="4:4" x14ac:dyDescent="0.25">
      <c r="D335" s="218"/>
    </row>
    <row r="336" spans="4:4" x14ac:dyDescent="0.25">
      <c r="D336" s="218"/>
    </row>
    <row r="337" spans="4:4" x14ac:dyDescent="0.25">
      <c r="D337" s="218"/>
    </row>
    <row r="338" spans="4:4" x14ac:dyDescent="0.25">
      <c r="D338" s="218"/>
    </row>
    <row r="339" spans="4:4" x14ac:dyDescent="0.25">
      <c r="D339" s="218"/>
    </row>
    <row r="340" spans="4:4" x14ac:dyDescent="0.25">
      <c r="D340" s="218"/>
    </row>
    <row r="341" spans="4:4" x14ac:dyDescent="0.25">
      <c r="D341" s="218"/>
    </row>
    <row r="342" spans="4:4" x14ac:dyDescent="0.25">
      <c r="D342" s="218"/>
    </row>
    <row r="343" spans="4:4" x14ac:dyDescent="0.25">
      <c r="D343" s="218"/>
    </row>
    <row r="344" spans="4:4" x14ac:dyDescent="0.25">
      <c r="D344" s="218"/>
    </row>
    <row r="345" spans="4:4" x14ac:dyDescent="0.25">
      <c r="D345" s="218"/>
    </row>
    <row r="346" spans="4:4" x14ac:dyDescent="0.25">
      <c r="D346" s="218"/>
    </row>
    <row r="347" spans="4:4" x14ac:dyDescent="0.25">
      <c r="D347" s="218"/>
    </row>
    <row r="348" spans="4:4" x14ac:dyDescent="0.25">
      <c r="D348" s="218"/>
    </row>
    <row r="349" spans="4:4" x14ac:dyDescent="0.25">
      <c r="D349" s="218"/>
    </row>
    <row r="350" spans="4:4" x14ac:dyDescent="0.25">
      <c r="D350" s="218"/>
    </row>
    <row r="351" spans="4:4" x14ac:dyDescent="0.25">
      <c r="D351" s="218"/>
    </row>
    <row r="352" spans="4:4" x14ac:dyDescent="0.25">
      <c r="D352" s="218"/>
    </row>
    <row r="353" spans="4:4" x14ac:dyDescent="0.25">
      <c r="D353" s="218"/>
    </row>
    <row r="354" spans="4:4" x14ac:dyDescent="0.25">
      <c r="D354" s="218"/>
    </row>
    <row r="355" spans="4:4" x14ac:dyDescent="0.25">
      <c r="D355" s="218"/>
    </row>
    <row r="356" spans="4:4" x14ac:dyDescent="0.25">
      <c r="D356" s="218"/>
    </row>
    <row r="357" spans="4:4" x14ac:dyDescent="0.25">
      <c r="D357" s="218"/>
    </row>
    <row r="358" spans="4:4" x14ac:dyDescent="0.25">
      <c r="D358" s="218"/>
    </row>
    <row r="359" spans="4:4" x14ac:dyDescent="0.25">
      <c r="D359" s="218"/>
    </row>
    <row r="360" spans="4:4" x14ac:dyDescent="0.25">
      <c r="D360" s="218"/>
    </row>
    <row r="361" spans="4:4" x14ac:dyDescent="0.25">
      <c r="D361" s="218"/>
    </row>
    <row r="362" spans="4:4" x14ac:dyDescent="0.25">
      <c r="D362" s="218"/>
    </row>
    <row r="363" spans="4:4" x14ac:dyDescent="0.25">
      <c r="D363" s="218"/>
    </row>
    <row r="364" spans="4:4" x14ac:dyDescent="0.25">
      <c r="D364" s="218"/>
    </row>
    <row r="365" spans="4:4" x14ac:dyDescent="0.25">
      <c r="D365" s="218"/>
    </row>
    <row r="366" spans="4:4" x14ac:dyDescent="0.25">
      <c r="D366" s="218"/>
    </row>
    <row r="367" spans="4:4" x14ac:dyDescent="0.25">
      <c r="D367" s="218"/>
    </row>
    <row r="368" spans="4:4" x14ac:dyDescent="0.25">
      <c r="D368" s="218"/>
    </row>
    <row r="369" spans="4:4" x14ac:dyDescent="0.25">
      <c r="D369" s="218"/>
    </row>
    <row r="370" spans="4:4" x14ac:dyDescent="0.25">
      <c r="D370" s="218"/>
    </row>
    <row r="371" spans="4:4" x14ac:dyDescent="0.25">
      <c r="D371" s="218"/>
    </row>
    <row r="372" spans="4:4" x14ac:dyDescent="0.25">
      <c r="D372" s="218"/>
    </row>
    <row r="373" spans="4:4" x14ac:dyDescent="0.25">
      <c r="D373" s="218"/>
    </row>
    <row r="374" spans="4:4" x14ac:dyDescent="0.25">
      <c r="D374" s="218"/>
    </row>
    <row r="375" spans="4:4" x14ac:dyDescent="0.25">
      <c r="D375" s="218"/>
    </row>
    <row r="376" spans="4:4" x14ac:dyDescent="0.25">
      <c r="D376" s="218"/>
    </row>
    <row r="377" spans="4:4" x14ac:dyDescent="0.25">
      <c r="D377" s="218"/>
    </row>
    <row r="378" spans="4:4" x14ac:dyDescent="0.25">
      <c r="D378" s="218"/>
    </row>
    <row r="379" spans="4:4" x14ac:dyDescent="0.25">
      <c r="D379" s="218"/>
    </row>
    <row r="380" spans="4:4" x14ac:dyDescent="0.25">
      <c r="D380" s="218"/>
    </row>
    <row r="381" spans="4:4" x14ac:dyDescent="0.25">
      <c r="D381" s="218"/>
    </row>
    <row r="382" spans="4:4" x14ac:dyDescent="0.25">
      <c r="D382" s="218"/>
    </row>
    <row r="383" spans="4:4" x14ac:dyDescent="0.25">
      <c r="D383" s="218"/>
    </row>
    <row r="384" spans="4:4" x14ac:dyDescent="0.25">
      <c r="D384" s="218"/>
    </row>
    <row r="385" spans="4:4" x14ac:dyDescent="0.25">
      <c r="D385" s="218"/>
    </row>
    <row r="386" spans="4:4" x14ac:dyDescent="0.25">
      <c r="D386" s="218"/>
    </row>
    <row r="387" spans="4:4" x14ac:dyDescent="0.25">
      <c r="D387" s="218"/>
    </row>
    <row r="388" spans="4:4" x14ac:dyDescent="0.25">
      <c r="D388" s="218"/>
    </row>
    <row r="389" spans="4:4" x14ac:dyDescent="0.25">
      <c r="D389" s="218"/>
    </row>
    <row r="390" spans="4:4" x14ac:dyDescent="0.25">
      <c r="D390" s="218"/>
    </row>
    <row r="391" spans="4:4" x14ac:dyDescent="0.25">
      <c r="D391" s="218"/>
    </row>
    <row r="392" spans="4:4" x14ac:dyDescent="0.25">
      <c r="D392" s="218"/>
    </row>
    <row r="393" spans="4:4" x14ac:dyDescent="0.25">
      <c r="D393" s="218"/>
    </row>
    <row r="394" spans="4:4" x14ac:dyDescent="0.25">
      <c r="D394" s="218"/>
    </row>
    <row r="395" spans="4:4" x14ac:dyDescent="0.25">
      <c r="D395" s="218"/>
    </row>
    <row r="396" spans="4:4" x14ac:dyDescent="0.25">
      <c r="D396" s="218"/>
    </row>
    <row r="397" spans="4:4" x14ac:dyDescent="0.25">
      <c r="D397" s="218"/>
    </row>
    <row r="398" spans="4:4" x14ac:dyDescent="0.25">
      <c r="D398" s="218"/>
    </row>
    <row r="399" spans="4:4" x14ac:dyDescent="0.25">
      <c r="D399" s="218"/>
    </row>
    <row r="400" spans="4:4" x14ac:dyDescent="0.25">
      <c r="D400" s="218"/>
    </row>
    <row r="401" spans="4:4" x14ac:dyDescent="0.25">
      <c r="D401" s="218"/>
    </row>
    <row r="402" spans="4:4" x14ac:dyDescent="0.25">
      <c r="D402" s="218"/>
    </row>
    <row r="403" spans="4:4" x14ac:dyDescent="0.25">
      <c r="D403" s="218"/>
    </row>
    <row r="404" spans="4:4" x14ac:dyDescent="0.25">
      <c r="D404" s="218"/>
    </row>
    <row r="405" spans="4:4" x14ac:dyDescent="0.25">
      <c r="D405" s="218"/>
    </row>
    <row r="406" spans="4:4" x14ac:dyDescent="0.25">
      <c r="D406" s="218"/>
    </row>
    <row r="407" spans="4:4" x14ac:dyDescent="0.25">
      <c r="D407" s="218"/>
    </row>
    <row r="408" spans="4:4" x14ac:dyDescent="0.25">
      <c r="D408" s="218"/>
    </row>
    <row r="409" spans="4:4" x14ac:dyDescent="0.25">
      <c r="D409" s="218"/>
    </row>
    <row r="410" spans="4:4" x14ac:dyDescent="0.25">
      <c r="D410" s="218"/>
    </row>
    <row r="411" spans="4:4" x14ac:dyDescent="0.25">
      <c r="D411" s="218"/>
    </row>
  </sheetData>
  <mergeCells count="55">
    <mergeCell ref="A234:H234"/>
    <mergeCell ref="A75:H75"/>
    <mergeCell ref="A70:H70"/>
    <mergeCell ref="A204:G204"/>
    <mergeCell ref="A226:G226"/>
    <mergeCell ref="A232:G232"/>
    <mergeCell ref="A196:G196"/>
    <mergeCell ref="A219:G219"/>
    <mergeCell ref="A220:G220"/>
    <mergeCell ref="B197:C197"/>
    <mergeCell ref="A118:G118"/>
    <mergeCell ref="A119:G119"/>
    <mergeCell ref="A128:G128"/>
    <mergeCell ref="A138:G138"/>
    <mergeCell ref="B188:C188"/>
    <mergeCell ref="B189:C189"/>
    <mergeCell ref="A187:G187"/>
    <mergeCell ref="A144:G144"/>
    <mergeCell ref="A186:G186"/>
    <mergeCell ref="A135:G135"/>
    <mergeCell ref="A154:G154"/>
    <mergeCell ref="A165:G165"/>
    <mergeCell ref="A169:G169"/>
    <mergeCell ref="G9:G10"/>
    <mergeCell ref="H9:H10"/>
    <mergeCell ref="I9:I10"/>
    <mergeCell ref="A110:G110"/>
    <mergeCell ref="A44:G44"/>
    <mergeCell ref="A47:G47"/>
    <mergeCell ref="A58:G58"/>
    <mergeCell ref="A20:G20"/>
    <mergeCell ref="A24:G24"/>
    <mergeCell ref="A38:G38"/>
    <mergeCell ref="A80:G80"/>
    <mergeCell ref="A83:G83"/>
    <mergeCell ref="A87:G87"/>
    <mergeCell ref="A98:G98"/>
    <mergeCell ref="A105:G105"/>
    <mergeCell ref="A64:H64"/>
    <mergeCell ref="A1:I1"/>
    <mergeCell ref="A2:I2"/>
    <mergeCell ref="A4:I4"/>
    <mergeCell ref="A9:C9"/>
    <mergeCell ref="D9:F9"/>
    <mergeCell ref="A7:C7"/>
    <mergeCell ref="D7:F7"/>
    <mergeCell ref="I7:I8"/>
    <mergeCell ref="A8:C8"/>
    <mergeCell ref="D8:F8"/>
    <mergeCell ref="A5:C5"/>
    <mergeCell ref="D5:F5"/>
    <mergeCell ref="A6:C6"/>
    <mergeCell ref="D6:F6"/>
    <mergeCell ref="G5:I5"/>
    <mergeCell ref="G7:H8"/>
  </mergeCells>
  <phoneticPr fontId="12" type="noConversion"/>
  <conditionalFormatting sqref="C181:C185">
    <cfRule type="expression" dxfId="13" priority="25">
      <formula>$E181=0</formula>
    </cfRule>
  </conditionalFormatting>
  <conditionalFormatting sqref="C181">
    <cfRule type="containsErrors" dxfId="12" priority="24">
      <formula>ISERROR(C181)</formula>
    </cfRule>
  </conditionalFormatting>
  <conditionalFormatting sqref="C182:C185">
    <cfRule type="containsErrors" dxfId="11" priority="23">
      <formula>ISERROR(C182)</formula>
    </cfRule>
  </conditionalFormatting>
  <conditionalFormatting sqref="C101">
    <cfRule type="containsErrors" dxfId="10" priority="22">
      <formula>ISERROR(C101)</formula>
    </cfRule>
  </conditionalFormatting>
  <conditionalFormatting sqref="C101">
    <cfRule type="expression" dxfId="9" priority="21">
      <formula>$C101=0</formula>
    </cfRule>
  </conditionalFormatting>
  <conditionalFormatting sqref="C107">
    <cfRule type="containsErrors" dxfId="8" priority="20">
      <formula>ISERROR(C107)</formula>
    </cfRule>
  </conditionalFormatting>
  <conditionalFormatting sqref="C107">
    <cfRule type="expression" dxfId="7" priority="19">
      <formula>$C107=0</formula>
    </cfRule>
  </conditionalFormatting>
  <conditionalFormatting sqref="C66">
    <cfRule type="containsErrors" dxfId="6" priority="18">
      <formula>ISERROR(C66)</formula>
    </cfRule>
  </conditionalFormatting>
  <conditionalFormatting sqref="C66">
    <cfRule type="expression" dxfId="5" priority="17">
      <formula>$D66=0</formula>
    </cfRule>
  </conditionalFormatting>
  <conditionalFormatting sqref="C168">
    <cfRule type="containsErrors" dxfId="4" priority="4">
      <formula>ISERROR(C168)</formula>
    </cfRule>
  </conditionalFormatting>
  <conditionalFormatting sqref="C168">
    <cfRule type="expression" dxfId="3" priority="3">
      <formula>$E168=0</formula>
    </cfRule>
  </conditionalFormatting>
  <conditionalFormatting sqref="C134">
    <cfRule type="containsErrors" dxfId="2" priority="2">
      <formula>ISERROR(C134)</formula>
    </cfRule>
  </conditionalFormatting>
  <conditionalFormatting sqref="C134">
    <cfRule type="expression" dxfId="1" priority="1">
      <formula>$E134=0</formula>
    </cfRule>
  </conditionalFormatting>
  <dataValidations count="1">
    <dataValidation type="list" allowBlank="1" showInputMessage="1" sqref="C214:C215 C181:C185 C101 C107 C66:C69 C137 C168 C143 C131:C134 C190:C192">
      <formula1>Fonte</formula1>
    </dataValidation>
  </dataValidations>
  <pageMargins left="0.511811024" right="0.511811024" top="0.78740157499999996" bottom="0.78740157499999996" header="0.31496062000000002" footer="0.31496062000000002"/>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99"/>
  </sheetPr>
  <dimension ref="A1:J109"/>
  <sheetViews>
    <sheetView showGridLines="0" topLeftCell="A87" workbookViewId="0">
      <selection activeCell="R21" sqref="R21"/>
    </sheetView>
  </sheetViews>
  <sheetFormatPr defaultRowHeight="15" x14ac:dyDescent="0.25"/>
  <cols>
    <col min="1" max="1" width="9.7109375" customWidth="1"/>
    <col min="2" max="4" width="10.42578125" bestFit="1" customWidth="1"/>
    <col min="5" max="5" width="1.7109375" style="43" customWidth="1"/>
    <col min="9" max="9" width="9.140625" customWidth="1"/>
    <col min="10" max="10" width="1.7109375" style="43" customWidth="1"/>
  </cols>
  <sheetData>
    <row r="1" spans="1:10" s="113" customFormat="1" x14ac:dyDescent="0.25">
      <c r="A1" s="113" t="s">
        <v>584</v>
      </c>
      <c r="E1" s="114"/>
      <c r="J1" s="114"/>
    </row>
    <row r="2" spans="1:10" ht="15.75" x14ac:dyDescent="0.25">
      <c r="F2" s="115"/>
    </row>
    <row r="19" spans="1:10" x14ac:dyDescent="0.25">
      <c r="A19" s="57" t="s">
        <v>536</v>
      </c>
      <c r="B19" s="57"/>
      <c r="C19" s="57"/>
      <c r="D19" s="57"/>
    </row>
    <row r="20" spans="1:10" x14ac:dyDescent="0.25">
      <c r="A20" s="38" t="s">
        <v>537</v>
      </c>
      <c r="B20" s="39" t="s">
        <v>538</v>
      </c>
      <c r="C20" s="39" t="s">
        <v>539</v>
      </c>
      <c r="D20" s="39" t="s">
        <v>540</v>
      </c>
    </row>
    <row r="21" spans="1:10" x14ac:dyDescent="0.25">
      <c r="A21" s="38" t="s">
        <v>541</v>
      </c>
      <c r="B21" s="40">
        <v>1398.32</v>
      </c>
      <c r="C21" s="40">
        <v>1379</v>
      </c>
      <c r="D21" s="40">
        <v>1699</v>
      </c>
    </row>
    <row r="22" spans="1:10" ht="22.5" x14ac:dyDescent="0.25">
      <c r="A22" s="41" t="s">
        <v>542</v>
      </c>
      <c r="B22" s="59">
        <f>SUM(B21:D21)/3</f>
        <v>1492.1066666666666</v>
      </c>
      <c r="C22" s="60"/>
      <c r="D22" s="61"/>
    </row>
    <row r="24" spans="1:10" s="116" customFormat="1" ht="15.75" x14ac:dyDescent="0.25">
      <c r="A24" s="116" t="s">
        <v>580</v>
      </c>
      <c r="E24" s="117"/>
      <c r="J24" s="117"/>
    </row>
    <row r="30" spans="1:10" ht="14.25" customHeight="1" x14ac:dyDescent="0.25"/>
    <row r="31" spans="1:10" ht="6" hidden="1" customHeight="1" x14ac:dyDescent="0.25"/>
    <row r="32" spans="1:10" hidden="1" x14ac:dyDescent="0.25"/>
    <row r="33" spans="1:10" hidden="1" x14ac:dyDescent="0.25"/>
    <row r="43" spans="1:10" x14ac:dyDescent="0.25">
      <c r="A43" s="57" t="s">
        <v>543</v>
      </c>
      <c r="B43" s="57"/>
      <c r="C43" s="57"/>
      <c r="D43" s="57"/>
    </row>
    <row r="44" spans="1:10" x14ac:dyDescent="0.25">
      <c r="A44" s="38" t="s">
        <v>537</v>
      </c>
      <c r="B44" s="39" t="s">
        <v>538</v>
      </c>
      <c r="C44" s="39" t="s">
        <v>539</v>
      </c>
      <c r="D44" s="39" t="s">
        <v>540</v>
      </c>
    </row>
    <row r="45" spans="1:10" x14ac:dyDescent="0.25">
      <c r="A45" s="38" t="s">
        <v>225</v>
      </c>
      <c r="B45" s="40">
        <v>174.9</v>
      </c>
      <c r="C45" s="40">
        <v>174.9</v>
      </c>
      <c r="D45" s="40">
        <v>170.66</v>
      </c>
    </row>
    <row r="46" spans="1:10" ht="22.5" x14ac:dyDescent="0.25">
      <c r="A46" s="41" t="s">
        <v>542</v>
      </c>
      <c r="B46" s="59">
        <f>SUM(B45:D45)/3</f>
        <v>173.48666666666668</v>
      </c>
      <c r="C46" s="60"/>
      <c r="D46" s="61"/>
    </row>
    <row r="48" spans="1:10" s="116" customFormat="1" ht="15.75" x14ac:dyDescent="0.25">
      <c r="A48" s="116" t="s">
        <v>581</v>
      </c>
      <c r="E48" s="117"/>
      <c r="J48" s="117"/>
    </row>
    <row r="54" spans="1:10" s="37" customFormat="1" x14ac:dyDescent="0.25">
      <c r="A54"/>
      <c r="B54"/>
      <c r="C54"/>
      <c r="D54"/>
      <c r="E54" s="44"/>
      <c r="J54" s="44"/>
    </row>
    <row r="55" spans="1:10" s="37" customFormat="1" x14ac:dyDescent="0.25">
      <c r="A55"/>
      <c r="B55"/>
      <c r="C55"/>
      <c r="D55"/>
      <c r="E55" s="45"/>
      <c r="J55" s="45"/>
    </row>
    <row r="56" spans="1:10" s="37" customFormat="1" x14ac:dyDescent="0.25">
      <c r="A56"/>
      <c r="B56"/>
      <c r="C56"/>
      <c r="D56"/>
      <c r="E56" s="45"/>
      <c r="J56" s="45"/>
    </row>
    <row r="57" spans="1:10" s="37" customFormat="1" x14ac:dyDescent="0.25">
      <c r="A57"/>
      <c r="B57"/>
      <c r="C57"/>
      <c r="D57"/>
      <c r="E57" s="45"/>
      <c r="J57" s="45"/>
    </row>
    <row r="58" spans="1:10" x14ac:dyDescent="0.25">
      <c r="A58" s="37"/>
      <c r="B58" s="37"/>
      <c r="C58" s="37"/>
      <c r="D58" s="37"/>
    </row>
    <row r="59" spans="1:10" x14ac:dyDescent="0.25">
      <c r="A59" s="37"/>
      <c r="B59" s="37"/>
      <c r="C59" s="37"/>
      <c r="D59" s="37"/>
    </row>
    <row r="60" spans="1:10" x14ac:dyDescent="0.25">
      <c r="A60" s="37"/>
      <c r="B60" s="37"/>
      <c r="C60" s="37"/>
      <c r="D60" s="37"/>
    </row>
    <row r="61" spans="1:10" x14ac:dyDescent="0.25">
      <c r="A61" s="37"/>
      <c r="B61" s="37"/>
      <c r="C61" s="37"/>
      <c r="D61" s="37"/>
    </row>
    <row r="64" spans="1:10" x14ac:dyDescent="0.25">
      <c r="A64" s="57" t="s">
        <v>544</v>
      </c>
      <c r="B64" s="57"/>
      <c r="C64" s="57"/>
      <c r="D64" s="57"/>
    </row>
    <row r="65" spans="1:10" x14ac:dyDescent="0.25">
      <c r="A65" s="38" t="s">
        <v>545</v>
      </c>
      <c r="B65" s="39" t="s">
        <v>538</v>
      </c>
      <c r="C65" s="39" t="s">
        <v>539</v>
      </c>
      <c r="D65" s="39" t="s">
        <v>540</v>
      </c>
    </row>
    <row r="66" spans="1:10" x14ac:dyDescent="0.25">
      <c r="A66" s="38" t="s">
        <v>546</v>
      </c>
      <c r="B66" s="40">
        <v>152.91</v>
      </c>
      <c r="C66" s="40">
        <v>159.9</v>
      </c>
      <c r="D66" s="40">
        <v>154.9</v>
      </c>
    </row>
    <row r="67" spans="1:10" ht="22.5" x14ac:dyDescent="0.25">
      <c r="A67" s="41" t="s">
        <v>542</v>
      </c>
      <c r="B67" s="58">
        <f>SUM(B66:D66)/3</f>
        <v>155.90333333333334</v>
      </c>
      <c r="C67" s="58"/>
      <c r="D67" s="58"/>
    </row>
    <row r="69" spans="1:10" s="116" customFormat="1" ht="15.75" x14ac:dyDescent="0.25">
      <c r="A69" s="116" t="s">
        <v>582</v>
      </c>
      <c r="E69" s="117"/>
      <c r="J69" s="117"/>
    </row>
    <row r="85" spans="1:10" x14ac:dyDescent="0.25">
      <c r="A85" s="57" t="s">
        <v>563</v>
      </c>
      <c r="B85" s="57"/>
      <c r="C85" s="57"/>
      <c r="D85" s="57"/>
    </row>
    <row r="86" spans="1:10" x14ac:dyDescent="0.25">
      <c r="A86" s="38" t="s">
        <v>537</v>
      </c>
      <c r="B86" s="39" t="s">
        <v>538</v>
      </c>
      <c r="C86" s="39" t="s">
        <v>539</v>
      </c>
      <c r="D86" s="39" t="s">
        <v>540</v>
      </c>
    </row>
    <row r="87" spans="1:10" x14ac:dyDescent="0.25">
      <c r="A87" s="38" t="s">
        <v>541</v>
      </c>
      <c r="B87" s="42">
        <v>525</v>
      </c>
      <c r="C87" s="42">
        <v>510.4</v>
      </c>
      <c r="D87" s="42">
        <v>499</v>
      </c>
    </row>
    <row r="88" spans="1:10" ht="22.5" x14ac:dyDescent="0.25">
      <c r="A88" s="41" t="s">
        <v>542</v>
      </c>
      <c r="B88" s="59">
        <f>SUM(B87:D87)/3</f>
        <v>511.4666666666667</v>
      </c>
      <c r="C88" s="60"/>
      <c r="D88" s="61"/>
    </row>
    <row r="90" spans="1:10" s="116" customFormat="1" ht="15.75" x14ac:dyDescent="0.25">
      <c r="A90" s="116" t="s">
        <v>583</v>
      </c>
      <c r="E90" s="117"/>
      <c r="J90" s="117"/>
    </row>
    <row r="106" spans="1:4" x14ac:dyDescent="0.25">
      <c r="A106" s="57" t="s">
        <v>575</v>
      </c>
      <c r="B106" s="57"/>
      <c r="C106" s="57"/>
      <c r="D106" s="57"/>
    </row>
    <row r="107" spans="1:4" x14ac:dyDescent="0.25">
      <c r="A107" s="38" t="s">
        <v>537</v>
      </c>
      <c r="B107" s="39" t="s">
        <v>538</v>
      </c>
      <c r="C107" s="39" t="s">
        <v>539</v>
      </c>
      <c r="D107" s="39" t="s">
        <v>540</v>
      </c>
    </row>
    <row r="108" spans="1:4" x14ac:dyDescent="0.25">
      <c r="A108" s="38" t="s">
        <v>541</v>
      </c>
      <c r="B108" s="42">
        <v>745.15</v>
      </c>
      <c r="C108" s="42">
        <v>779</v>
      </c>
      <c r="D108" s="42">
        <v>851.6</v>
      </c>
    </row>
    <row r="109" spans="1:4" ht="22.5" x14ac:dyDescent="0.25">
      <c r="A109" s="41" t="s">
        <v>542</v>
      </c>
      <c r="B109" s="59">
        <f>SUM(B108:D108)/3</f>
        <v>791.91666666666663</v>
      </c>
      <c r="C109" s="60"/>
      <c r="D109" s="61"/>
    </row>
  </sheetData>
  <mergeCells count="10">
    <mergeCell ref="A85:D85"/>
    <mergeCell ref="B88:D88"/>
    <mergeCell ref="A106:D106"/>
    <mergeCell ref="B109:D109"/>
    <mergeCell ref="A19:D19"/>
    <mergeCell ref="A43:D43"/>
    <mergeCell ref="A64:D64"/>
    <mergeCell ref="B67:D67"/>
    <mergeCell ref="B22:D22"/>
    <mergeCell ref="B46:D46"/>
  </mergeCells>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300"/>
  </sheetPr>
  <dimension ref="A2:G66"/>
  <sheetViews>
    <sheetView showGridLines="0" workbookViewId="0">
      <selection activeCell="J52" sqref="J52"/>
    </sheetView>
  </sheetViews>
  <sheetFormatPr defaultRowHeight="12.75" x14ac:dyDescent="0.2"/>
  <cols>
    <col min="1" max="1" width="9.140625" style="1"/>
    <col min="2" max="2" width="9.7109375" style="1" bestFit="1" customWidth="1"/>
    <col min="3" max="3" width="48.7109375" style="1" bestFit="1" customWidth="1"/>
    <col min="4" max="4" width="7.7109375" style="1" bestFit="1" customWidth="1"/>
    <col min="5" max="5" width="10.42578125" style="1" bestFit="1" customWidth="1"/>
    <col min="6" max="6" width="12.42578125" style="1" customWidth="1"/>
    <col min="7" max="7" width="11.5703125" style="1" bestFit="1" customWidth="1"/>
    <col min="8" max="16384" width="9.140625" style="1"/>
  </cols>
  <sheetData>
    <row r="2" spans="1:7" x14ac:dyDescent="0.2">
      <c r="A2" s="111" t="s">
        <v>572</v>
      </c>
      <c r="B2" s="111"/>
      <c r="C2" s="111"/>
      <c r="D2" s="111"/>
      <c r="E2" s="111"/>
      <c r="F2" s="111"/>
      <c r="G2" s="111"/>
    </row>
    <row r="3" spans="1:7" ht="38.25" x14ac:dyDescent="0.2">
      <c r="A3" s="109" t="s">
        <v>549</v>
      </c>
      <c r="B3" s="109" t="s">
        <v>550</v>
      </c>
      <c r="C3" s="109" t="s">
        <v>551</v>
      </c>
      <c r="D3" s="109" t="s">
        <v>552</v>
      </c>
      <c r="E3" s="109" t="s">
        <v>553</v>
      </c>
      <c r="F3" s="110" t="s">
        <v>554</v>
      </c>
      <c r="G3" s="110" t="s">
        <v>555</v>
      </c>
    </row>
    <row r="4" spans="1:7" x14ac:dyDescent="0.2">
      <c r="A4" s="2"/>
      <c r="B4" s="2"/>
      <c r="C4" s="2"/>
      <c r="D4" s="2"/>
      <c r="E4" s="2"/>
      <c r="F4" s="2"/>
      <c r="G4" s="2"/>
    </row>
    <row r="5" spans="1:7" x14ac:dyDescent="0.2">
      <c r="A5" s="2"/>
      <c r="B5" s="2"/>
      <c r="C5" s="2"/>
      <c r="D5" s="2"/>
      <c r="E5" s="2"/>
      <c r="F5" s="2"/>
      <c r="G5" s="2"/>
    </row>
    <row r="6" spans="1:7" x14ac:dyDescent="0.2">
      <c r="A6" s="2"/>
      <c r="B6" s="2"/>
      <c r="C6" s="2"/>
      <c r="D6" s="2"/>
      <c r="E6" s="2"/>
      <c r="F6" s="2"/>
      <c r="G6" s="2"/>
    </row>
    <row r="7" spans="1:7" x14ac:dyDescent="0.2">
      <c r="A7" s="92"/>
      <c r="B7" s="92"/>
      <c r="C7" s="99" t="s">
        <v>556</v>
      </c>
      <c r="D7" s="100"/>
      <c r="E7" s="100"/>
      <c r="F7" s="101"/>
      <c r="G7" s="92"/>
    </row>
    <row r="8" spans="1:7" x14ac:dyDescent="0.2">
      <c r="A8" s="88"/>
      <c r="B8" s="89"/>
      <c r="C8" s="89"/>
      <c r="D8" s="89"/>
      <c r="E8" s="89"/>
      <c r="F8" s="89"/>
      <c r="G8" s="90"/>
    </row>
    <row r="9" spans="1:7" ht="38.25" x14ac:dyDescent="0.2">
      <c r="A9" s="109" t="s">
        <v>549</v>
      </c>
      <c r="B9" s="109" t="s">
        <v>550</v>
      </c>
      <c r="C9" s="109" t="s">
        <v>557</v>
      </c>
      <c r="D9" s="109" t="s">
        <v>552</v>
      </c>
      <c r="E9" s="109" t="s">
        <v>553</v>
      </c>
      <c r="F9" s="110" t="s">
        <v>554</v>
      </c>
      <c r="G9" s="110" t="s">
        <v>555</v>
      </c>
    </row>
    <row r="10" spans="1:7" x14ac:dyDescent="0.2">
      <c r="A10" s="3" t="s">
        <v>558</v>
      </c>
      <c r="B10" s="3" t="s">
        <v>15</v>
      </c>
      <c r="C10" s="3" t="s">
        <v>559</v>
      </c>
      <c r="D10" s="3" t="s">
        <v>31</v>
      </c>
      <c r="E10" s="3">
        <v>2</v>
      </c>
      <c r="F10" s="9">
        <v>18.25</v>
      </c>
      <c r="G10" s="9">
        <f>E10*F10</f>
        <v>36.5</v>
      </c>
    </row>
    <row r="11" spans="1:7" x14ac:dyDescent="0.2">
      <c r="A11" s="3" t="s">
        <v>560</v>
      </c>
      <c r="B11" s="3" t="s">
        <v>15</v>
      </c>
      <c r="C11" s="3" t="s">
        <v>561</v>
      </c>
      <c r="D11" s="3" t="s">
        <v>31</v>
      </c>
      <c r="E11" s="3">
        <v>2</v>
      </c>
      <c r="F11" s="9">
        <v>22.61</v>
      </c>
      <c r="G11" s="9">
        <f>E11*F11</f>
        <v>45.22</v>
      </c>
    </row>
    <row r="12" spans="1:7" x14ac:dyDescent="0.2">
      <c r="A12" s="3"/>
      <c r="B12" s="3"/>
      <c r="C12" s="3"/>
      <c r="D12" s="3"/>
      <c r="E12" s="3"/>
      <c r="F12" s="9"/>
      <c r="G12" s="9"/>
    </row>
    <row r="13" spans="1:7" x14ac:dyDescent="0.2">
      <c r="A13" s="91"/>
      <c r="B13" s="91"/>
      <c r="C13" s="99" t="s">
        <v>562</v>
      </c>
      <c r="D13" s="100"/>
      <c r="E13" s="100"/>
      <c r="F13" s="101"/>
      <c r="G13" s="103">
        <f>SUM(G10:G12)</f>
        <v>81.72</v>
      </c>
    </row>
    <row r="14" spans="1:7" x14ac:dyDescent="0.2">
      <c r="A14" s="88"/>
      <c r="B14" s="89"/>
      <c r="C14" s="89"/>
      <c r="D14" s="89"/>
      <c r="E14" s="89"/>
      <c r="F14" s="89"/>
      <c r="G14" s="90"/>
    </row>
    <row r="15" spans="1:7" ht="38.25" x14ac:dyDescent="0.2">
      <c r="A15" s="109" t="s">
        <v>549</v>
      </c>
      <c r="B15" s="109" t="s">
        <v>550</v>
      </c>
      <c r="C15" s="109" t="s">
        <v>569</v>
      </c>
      <c r="D15" s="109" t="s">
        <v>552</v>
      </c>
      <c r="E15" s="109" t="s">
        <v>553</v>
      </c>
      <c r="F15" s="110" t="s">
        <v>554</v>
      </c>
      <c r="G15" s="110" t="s">
        <v>555</v>
      </c>
    </row>
    <row r="16" spans="1:7" x14ac:dyDescent="0.2">
      <c r="A16" s="3" t="s">
        <v>566</v>
      </c>
      <c r="B16" s="3" t="s">
        <v>250</v>
      </c>
      <c r="C16" s="3" t="s">
        <v>564</v>
      </c>
      <c r="D16" s="3" t="s">
        <v>11</v>
      </c>
      <c r="E16" s="3">
        <v>1</v>
      </c>
      <c r="F16" s="9">
        <v>511.47</v>
      </c>
      <c r="G16" s="9">
        <f>E16*F16</f>
        <v>511.47</v>
      </c>
    </row>
    <row r="17" spans="1:7" ht="38.25" x14ac:dyDescent="0.2">
      <c r="A17" s="3">
        <v>4377</v>
      </c>
      <c r="B17" s="3" t="s">
        <v>19</v>
      </c>
      <c r="C17" s="104" t="s">
        <v>567</v>
      </c>
      <c r="D17" s="3" t="s">
        <v>11</v>
      </c>
      <c r="E17" s="3">
        <v>6</v>
      </c>
      <c r="F17" s="9">
        <v>0.28999999999999998</v>
      </c>
      <c r="G17" s="9">
        <f t="shared" ref="G17:G18" si="0">E17*F17</f>
        <v>1.7399999999999998</v>
      </c>
    </row>
    <row r="18" spans="1:7" x14ac:dyDescent="0.2">
      <c r="A18" s="3">
        <v>4376</v>
      </c>
      <c r="B18" s="3" t="s">
        <v>19</v>
      </c>
      <c r="C18" s="22" t="s">
        <v>568</v>
      </c>
      <c r="D18" s="3" t="s">
        <v>11</v>
      </c>
      <c r="E18" s="3">
        <v>6</v>
      </c>
      <c r="F18" s="9">
        <v>0.15</v>
      </c>
      <c r="G18" s="9">
        <f t="shared" si="0"/>
        <v>0.89999999999999991</v>
      </c>
    </row>
    <row r="19" spans="1:7" x14ac:dyDescent="0.2">
      <c r="A19" s="3"/>
      <c r="B19" s="3"/>
      <c r="C19" s="22"/>
      <c r="D19" s="3"/>
      <c r="E19" s="3"/>
      <c r="F19" s="9"/>
      <c r="G19" s="9"/>
    </row>
    <row r="20" spans="1:7" x14ac:dyDescent="0.2">
      <c r="A20" s="102"/>
      <c r="B20" s="102"/>
      <c r="C20" s="99" t="s">
        <v>570</v>
      </c>
      <c r="D20" s="100"/>
      <c r="E20" s="100"/>
      <c r="F20" s="101"/>
      <c r="G20" s="105">
        <f>SUM(G16:G18)</f>
        <v>514.11</v>
      </c>
    </row>
    <row r="21" spans="1:7" x14ac:dyDescent="0.2">
      <c r="A21" s="88"/>
      <c r="B21" s="89"/>
      <c r="C21" s="89"/>
      <c r="D21" s="89"/>
      <c r="E21" s="89"/>
      <c r="F21" s="89"/>
      <c r="G21" s="90"/>
    </row>
    <row r="22" spans="1:7" ht="15.75" customHeight="1" x14ac:dyDescent="0.2">
      <c r="A22" s="106" t="s">
        <v>571</v>
      </c>
      <c r="B22" s="106"/>
      <c r="C22" s="106"/>
      <c r="D22" s="106"/>
      <c r="E22" s="106"/>
      <c r="F22" s="106"/>
      <c r="G22" s="107">
        <f>SUM(G20,G13)</f>
        <v>595.83000000000004</v>
      </c>
    </row>
    <row r="24" spans="1:7" x14ac:dyDescent="0.2">
      <c r="A24" s="111" t="s">
        <v>574</v>
      </c>
      <c r="B24" s="111"/>
      <c r="C24" s="111"/>
      <c r="D24" s="111"/>
      <c r="E24" s="111"/>
      <c r="F24" s="111"/>
      <c r="G24" s="111"/>
    </row>
    <row r="25" spans="1:7" ht="38.25" x14ac:dyDescent="0.2">
      <c r="A25" s="109" t="s">
        <v>549</v>
      </c>
      <c r="B25" s="109" t="s">
        <v>550</v>
      </c>
      <c r="C25" s="109" t="s">
        <v>551</v>
      </c>
      <c r="D25" s="109" t="s">
        <v>552</v>
      </c>
      <c r="E25" s="109" t="s">
        <v>553</v>
      </c>
      <c r="F25" s="110" t="s">
        <v>554</v>
      </c>
      <c r="G25" s="110" t="s">
        <v>555</v>
      </c>
    </row>
    <row r="26" spans="1:7" x14ac:dyDescent="0.2">
      <c r="A26" s="2"/>
      <c r="B26" s="2"/>
      <c r="C26" s="2"/>
      <c r="D26" s="2"/>
      <c r="E26" s="2"/>
      <c r="F26" s="2"/>
      <c r="G26" s="2"/>
    </row>
    <row r="27" spans="1:7" x14ac:dyDescent="0.2">
      <c r="A27" s="2"/>
      <c r="B27" s="2"/>
      <c r="C27" s="2"/>
      <c r="D27" s="2"/>
      <c r="E27" s="2"/>
      <c r="F27" s="2"/>
      <c r="G27" s="2"/>
    </row>
    <row r="28" spans="1:7" x14ac:dyDescent="0.2">
      <c r="A28" s="2"/>
      <c r="B28" s="2"/>
      <c r="C28" s="2"/>
      <c r="D28" s="2"/>
      <c r="E28" s="2"/>
      <c r="F28" s="2"/>
      <c r="G28" s="2"/>
    </row>
    <row r="29" spans="1:7" x14ac:dyDescent="0.2">
      <c r="A29" s="92"/>
      <c r="B29" s="92"/>
      <c r="C29" s="99" t="s">
        <v>556</v>
      </c>
      <c r="D29" s="100"/>
      <c r="E29" s="100"/>
      <c r="F29" s="101"/>
      <c r="G29" s="92"/>
    </row>
    <row r="30" spans="1:7" x14ac:dyDescent="0.2">
      <c r="A30" s="88"/>
      <c r="B30" s="89"/>
      <c r="C30" s="89"/>
      <c r="D30" s="89"/>
      <c r="E30" s="89"/>
      <c r="F30" s="89"/>
      <c r="G30" s="90"/>
    </row>
    <row r="31" spans="1:7" ht="38.25" x14ac:dyDescent="0.2">
      <c r="A31" s="109" t="s">
        <v>549</v>
      </c>
      <c r="B31" s="109" t="s">
        <v>550</v>
      </c>
      <c r="C31" s="109" t="s">
        <v>557</v>
      </c>
      <c r="D31" s="109" t="s">
        <v>552</v>
      </c>
      <c r="E31" s="109" t="s">
        <v>553</v>
      </c>
      <c r="F31" s="110" t="s">
        <v>554</v>
      </c>
      <c r="G31" s="110" t="s">
        <v>555</v>
      </c>
    </row>
    <row r="32" spans="1:7" x14ac:dyDescent="0.2">
      <c r="A32" s="3" t="s">
        <v>558</v>
      </c>
      <c r="B32" s="3" t="s">
        <v>15</v>
      </c>
      <c r="C32" s="3" t="s">
        <v>559</v>
      </c>
      <c r="D32" s="3" t="s">
        <v>31</v>
      </c>
      <c r="E32" s="3">
        <v>4</v>
      </c>
      <c r="F32" s="9">
        <v>18.25</v>
      </c>
      <c r="G32" s="9">
        <f>E32*F32</f>
        <v>73</v>
      </c>
    </row>
    <row r="33" spans="1:7" x14ac:dyDescent="0.2">
      <c r="A33" s="3" t="s">
        <v>560</v>
      </c>
      <c r="B33" s="3" t="s">
        <v>15</v>
      </c>
      <c r="C33" s="3" t="s">
        <v>561</v>
      </c>
      <c r="D33" s="3" t="s">
        <v>31</v>
      </c>
      <c r="E33" s="3">
        <v>4</v>
      </c>
      <c r="F33" s="9">
        <v>22.61</v>
      </c>
      <c r="G33" s="9">
        <f>E33*F33</f>
        <v>90.44</v>
      </c>
    </row>
    <row r="34" spans="1:7" x14ac:dyDescent="0.2">
      <c r="A34" s="3"/>
      <c r="B34" s="3"/>
      <c r="C34" s="3"/>
      <c r="D34" s="3"/>
      <c r="E34" s="3"/>
      <c r="F34" s="9"/>
      <c r="G34" s="9"/>
    </row>
    <row r="35" spans="1:7" x14ac:dyDescent="0.2">
      <c r="A35" s="91"/>
      <c r="B35" s="91"/>
      <c r="C35" s="99" t="s">
        <v>562</v>
      </c>
      <c r="D35" s="100"/>
      <c r="E35" s="100"/>
      <c r="F35" s="101"/>
      <c r="G35" s="103">
        <f>SUM(G32:G34)</f>
        <v>163.44</v>
      </c>
    </row>
    <row r="36" spans="1:7" x14ac:dyDescent="0.2">
      <c r="A36" s="88"/>
      <c r="B36" s="89"/>
      <c r="C36" s="89"/>
      <c r="D36" s="89"/>
      <c r="E36" s="89"/>
      <c r="F36" s="89"/>
      <c r="G36" s="90"/>
    </row>
    <row r="37" spans="1:7" ht="38.25" x14ac:dyDescent="0.2">
      <c r="A37" s="109" t="s">
        <v>549</v>
      </c>
      <c r="B37" s="109" t="s">
        <v>550</v>
      </c>
      <c r="C37" s="109" t="s">
        <v>569</v>
      </c>
      <c r="D37" s="109" t="s">
        <v>552</v>
      </c>
      <c r="E37" s="109" t="s">
        <v>553</v>
      </c>
      <c r="F37" s="110" t="s">
        <v>554</v>
      </c>
      <c r="G37" s="110" t="s">
        <v>555</v>
      </c>
    </row>
    <row r="38" spans="1:7" x14ac:dyDescent="0.2">
      <c r="A38" s="3" t="s">
        <v>566</v>
      </c>
      <c r="B38" s="3" t="s">
        <v>250</v>
      </c>
      <c r="C38" s="3" t="s">
        <v>576</v>
      </c>
      <c r="D38" s="3" t="s">
        <v>11</v>
      </c>
      <c r="E38" s="3">
        <v>1</v>
      </c>
      <c r="F38" s="9">
        <v>791.92</v>
      </c>
      <c r="G38" s="9">
        <f>E38*F38</f>
        <v>791.92</v>
      </c>
    </row>
    <row r="39" spans="1:7" ht="38.25" x14ac:dyDescent="0.2">
      <c r="A39" s="3">
        <v>4377</v>
      </c>
      <c r="B39" s="3" t="s">
        <v>19</v>
      </c>
      <c r="C39" s="104" t="s">
        <v>567</v>
      </c>
      <c r="D39" s="3" t="s">
        <v>11</v>
      </c>
      <c r="E39" s="3">
        <v>4</v>
      </c>
      <c r="F39" s="9">
        <v>0.28999999999999998</v>
      </c>
      <c r="G39" s="9">
        <f t="shared" ref="G39:G40" si="1">E39*F39</f>
        <v>1.1599999999999999</v>
      </c>
    </row>
    <row r="40" spans="1:7" x14ac:dyDescent="0.2">
      <c r="A40" s="3">
        <v>4376</v>
      </c>
      <c r="B40" s="3" t="s">
        <v>19</v>
      </c>
      <c r="C40" s="22" t="s">
        <v>568</v>
      </c>
      <c r="D40" s="3" t="s">
        <v>11</v>
      </c>
      <c r="E40" s="3">
        <v>4</v>
      </c>
      <c r="F40" s="9">
        <v>0.15</v>
      </c>
      <c r="G40" s="9">
        <f t="shared" si="1"/>
        <v>0.6</v>
      </c>
    </row>
    <row r="41" spans="1:7" x14ac:dyDescent="0.2">
      <c r="A41" s="3"/>
      <c r="B41" s="3"/>
      <c r="C41" s="22"/>
      <c r="D41" s="3"/>
      <c r="E41" s="3"/>
      <c r="F41" s="9"/>
      <c r="G41" s="9"/>
    </row>
    <row r="42" spans="1:7" x14ac:dyDescent="0.2">
      <c r="A42" s="102"/>
      <c r="B42" s="102"/>
      <c r="C42" s="99" t="s">
        <v>570</v>
      </c>
      <c r="D42" s="100"/>
      <c r="E42" s="100"/>
      <c r="F42" s="101"/>
      <c r="G42" s="105">
        <f>SUM(G38:G40)</f>
        <v>793.68</v>
      </c>
    </row>
    <row r="43" spans="1:7" x14ac:dyDescent="0.2">
      <c r="A43" s="88"/>
      <c r="B43" s="89"/>
      <c r="C43" s="89"/>
      <c r="D43" s="89"/>
      <c r="E43" s="89"/>
      <c r="F43" s="89"/>
      <c r="G43" s="90"/>
    </row>
    <row r="44" spans="1:7" x14ac:dyDescent="0.2">
      <c r="A44" s="106" t="s">
        <v>571</v>
      </c>
      <c r="B44" s="106"/>
      <c r="C44" s="106"/>
      <c r="D44" s="106"/>
      <c r="E44" s="106"/>
      <c r="F44" s="106"/>
      <c r="G44" s="107">
        <f>SUM(G42,G35)</f>
        <v>957.11999999999989</v>
      </c>
    </row>
    <row r="46" spans="1:7" x14ac:dyDescent="0.2">
      <c r="A46" s="111" t="s">
        <v>585</v>
      </c>
      <c r="B46" s="111"/>
      <c r="C46" s="111"/>
      <c r="D46" s="111"/>
      <c r="E46" s="111"/>
      <c r="F46" s="111"/>
      <c r="G46" s="111"/>
    </row>
    <row r="47" spans="1:7" ht="51" x14ac:dyDescent="0.2">
      <c r="A47" s="109" t="s">
        <v>549</v>
      </c>
      <c r="B47" s="109" t="s">
        <v>550</v>
      </c>
      <c r="C47" s="109" t="s">
        <v>551</v>
      </c>
      <c r="D47" s="109" t="s">
        <v>552</v>
      </c>
      <c r="E47" s="109" t="s">
        <v>553</v>
      </c>
      <c r="F47" s="110" t="s">
        <v>554</v>
      </c>
      <c r="G47" s="110" t="s">
        <v>555</v>
      </c>
    </row>
    <row r="48" spans="1:7" x14ac:dyDescent="0.2">
      <c r="A48" s="2"/>
      <c r="B48" s="2"/>
      <c r="C48" s="2"/>
      <c r="D48" s="2"/>
      <c r="E48" s="2"/>
      <c r="F48" s="2"/>
      <c r="G48" s="2"/>
    </row>
    <row r="49" spans="1:7" x14ac:dyDescent="0.2">
      <c r="A49" s="2"/>
      <c r="B49" s="2"/>
      <c r="C49" s="2"/>
      <c r="D49" s="2"/>
      <c r="E49" s="2"/>
      <c r="F49" s="2"/>
      <c r="G49" s="2"/>
    </row>
    <row r="50" spans="1:7" x14ac:dyDescent="0.2">
      <c r="A50" s="2"/>
      <c r="B50" s="2"/>
      <c r="C50" s="2"/>
      <c r="D50" s="2"/>
      <c r="E50" s="2"/>
      <c r="F50" s="2"/>
      <c r="G50" s="2"/>
    </row>
    <row r="51" spans="1:7" x14ac:dyDescent="0.2">
      <c r="A51" s="92"/>
      <c r="B51" s="92"/>
      <c r="C51" s="99" t="s">
        <v>556</v>
      </c>
      <c r="D51" s="100"/>
      <c r="E51" s="100"/>
      <c r="F51" s="101"/>
      <c r="G51" s="92"/>
    </row>
    <row r="52" spans="1:7" x14ac:dyDescent="0.2">
      <c r="A52" s="88"/>
      <c r="B52" s="89"/>
      <c r="C52" s="89"/>
      <c r="D52" s="89"/>
      <c r="E52" s="89"/>
      <c r="F52" s="89"/>
      <c r="G52" s="90"/>
    </row>
    <row r="53" spans="1:7" ht="51" x14ac:dyDescent="0.2">
      <c r="A53" s="109" t="s">
        <v>549</v>
      </c>
      <c r="B53" s="109" t="s">
        <v>550</v>
      </c>
      <c r="C53" s="109" t="s">
        <v>557</v>
      </c>
      <c r="D53" s="109" t="s">
        <v>552</v>
      </c>
      <c r="E53" s="109" t="s">
        <v>553</v>
      </c>
      <c r="F53" s="110" t="s">
        <v>554</v>
      </c>
      <c r="G53" s="110" t="s">
        <v>555</v>
      </c>
    </row>
    <row r="54" spans="1:7" x14ac:dyDescent="0.2">
      <c r="A54" s="3" t="s">
        <v>586</v>
      </c>
      <c r="B54" s="3" t="s">
        <v>15</v>
      </c>
      <c r="C54" s="3" t="s">
        <v>587</v>
      </c>
      <c r="D54" s="3" t="s">
        <v>31</v>
      </c>
      <c r="E54" s="3">
        <v>12</v>
      </c>
      <c r="F54" s="9">
        <v>22.24</v>
      </c>
      <c r="G54" s="9">
        <f>E54*F54</f>
        <v>266.88</v>
      </c>
    </row>
    <row r="55" spans="1:7" x14ac:dyDescent="0.2">
      <c r="A55" s="3"/>
      <c r="B55" s="3"/>
      <c r="C55" s="3"/>
      <c r="D55" s="3"/>
      <c r="E55" s="3"/>
      <c r="F55" s="9"/>
      <c r="G55" s="9"/>
    </row>
    <row r="56" spans="1:7" x14ac:dyDescent="0.2">
      <c r="A56" s="3"/>
      <c r="B56" s="3"/>
      <c r="C56" s="3"/>
      <c r="D56" s="3"/>
      <c r="E56" s="3"/>
      <c r="F56" s="9"/>
      <c r="G56" s="9"/>
    </row>
    <row r="57" spans="1:7" x14ac:dyDescent="0.2">
      <c r="A57" s="91"/>
      <c r="B57" s="91"/>
      <c r="C57" s="99" t="s">
        <v>562</v>
      </c>
      <c r="D57" s="100"/>
      <c r="E57" s="100"/>
      <c r="F57" s="101"/>
      <c r="G57" s="103">
        <f>SUM(G54:G56)</f>
        <v>266.88</v>
      </c>
    </row>
    <row r="58" spans="1:7" x14ac:dyDescent="0.2">
      <c r="A58" s="88"/>
      <c r="B58" s="89"/>
      <c r="C58" s="89"/>
      <c r="D58" s="89"/>
      <c r="E58" s="89"/>
      <c r="F58" s="89"/>
      <c r="G58" s="90"/>
    </row>
    <row r="59" spans="1:7" ht="51" x14ac:dyDescent="0.2">
      <c r="A59" s="109" t="s">
        <v>549</v>
      </c>
      <c r="B59" s="109" t="s">
        <v>550</v>
      </c>
      <c r="C59" s="109" t="s">
        <v>569</v>
      </c>
      <c r="D59" s="109" t="s">
        <v>552</v>
      </c>
      <c r="E59" s="109" t="s">
        <v>553</v>
      </c>
      <c r="F59" s="110" t="s">
        <v>554</v>
      </c>
      <c r="G59" s="110" t="s">
        <v>555</v>
      </c>
    </row>
    <row r="60" spans="1:7" x14ac:dyDescent="0.2">
      <c r="A60" s="3"/>
      <c r="B60" s="3"/>
      <c r="C60" s="3"/>
      <c r="D60" s="3"/>
      <c r="E60" s="3"/>
      <c r="F60" s="9"/>
      <c r="G60" s="9"/>
    </row>
    <row r="61" spans="1:7" x14ac:dyDescent="0.2">
      <c r="A61" s="3"/>
      <c r="B61" s="3"/>
      <c r="C61" s="104"/>
      <c r="D61" s="3"/>
      <c r="E61" s="3"/>
      <c r="F61" s="9"/>
      <c r="G61" s="9"/>
    </row>
    <row r="62" spans="1:7" x14ac:dyDescent="0.2">
      <c r="A62" s="3"/>
      <c r="B62" s="3"/>
      <c r="C62" s="22"/>
      <c r="D62" s="3"/>
      <c r="E62" s="3"/>
      <c r="F62" s="9"/>
      <c r="G62" s="9"/>
    </row>
    <row r="63" spans="1:7" x14ac:dyDescent="0.2">
      <c r="A63" s="3"/>
      <c r="B63" s="3"/>
      <c r="C63" s="22"/>
      <c r="D63" s="3"/>
      <c r="E63" s="3"/>
      <c r="F63" s="9"/>
      <c r="G63" s="9"/>
    </row>
    <row r="64" spans="1:7" x14ac:dyDescent="0.2">
      <c r="A64" s="102"/>
      <c r="B64" s="102"/>
      <c r="C64" s="99" t="s">
        <v>570</v>
      </c>
      <c r="D64" s="100"/>
      <c r="E64" s="100"/>
      <c r="F64" s="101"/>
      <c r="G64" s="105"/>
    </row>
    <row r="65" spans="1:7" x14ac:dyDescent="0.2">
      <c r="A65" s="88"/>
      <c r="B65" s="89"/>
      <c r="C65" s="89"/>
      <c r="D65" s="89"/>
      <c r="E65" s="89"/>
      <c r="F65" s="89"/>
      <c r="G65" s="90"/>
    </row>
    <row r="66" spans="1:7" x14ac:dyDescent="0.2">
      <c r="A66" s="106" t="s">
        <v>571</v>
      </c>
      <c r="B66" s="106"/>
      <c r="C66" s="106"/>
      <c r="D66" s="106"/>
      <c r="E66" s="106"/>
      <c r="F66" s="106"/>
      <c r="G66" s="107">
        <f>SUM(G64,G57)</f>
        <v>266.88</v>
      </c>
    </row>
  </sheetData>
  <mergeCells count="15">
    <mergeCell ref="C51:F51"/>
    <mergeCell ref="C57:F57"/>
    <mergeCell ref="C64:F64"/>
    <mergeCell ref="A66:F66"/>
    <mergeCell ref="A24:G24"/>
    <mergeCell ref="C29:F29"/>
    <mergeCell ref="C35:F35"/>
    <mergeCell ref="C42:F42"/>
    <mergeCell ref="A44:F44"/>
    <mergeCell ref="A46:G46"/>
    <mergeCell ref="A2:G2"/>
    <mergeCell ref="C7:F7"/>
    <mergeCell ref="C13:F13"/>
    <mergeCell ref="C20:F20"/>
    <mergeCell ref="A22:F22"/>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K50"/>
  <sheetViews>
    <sheetView topLeftCell="A10" workbookViewId="0">
      <selection activeCell="L24" sqref="L24"/>
    </sheetView>
  </sheetViews>
  <sheetFormatPr defaultRowHeight="15" x14ac:dyDescent="0.25"/>
  <cols>
    <col min="3" max="3" width="12.28515625" customWidth="1"/>
    <col min="4" max="4" width="16.7109375" customWidth="1"/>
    <col min="5" max="5" width="15.7109375" customWidth="1"/>
    <col min="6" max="9" width="13.5703125" customWidth="1"/>
    <col min="10" max="10" width="17" customWidth="1"/>
  </cols>
  <sheetData>
    <row r="1" spans="1:11" x14ac:dyDescent="0.25">
      <c r="A1" s="74" t="s">
        <v>215</v>
      </c>
      <c r="B1" s="74"/>
      <c r="C1" s="74"/>
      <c r="D1" s="74"/>
      <c r="E1" s="74"/>
      <c r="F1" s="74"/>
      <c r="G1" s="74"/>
      <c r="H1" s="74"/>
      <c r="I1" s="74"/>
      <c r="J1" s="74"/>
    </row>
    <row r="2" spans="1:11" x14ac:dyDescent="0.25">
      <c r="A2" s="54" t="s">
        <v>216</v>
      </c>
      <c r="B2" s="54"/>
      <c r="C2" s="54"/>
      <c r="D2" s="54"/>
      <c r="E2" s="54"/>
      <c r="F2" s="54"/>
      <c r="G2" s="54"/>
      <c r="H2" s="54"/>
      <c r="I2" s="54"/>
      <c r="J2" s="54"/>
    </row>
    <row r="3" spans="1:11" x14ac:dyDescent="0.25">
      <c r="A3" s="6"/>
      <c r="B3" s="5"/>
      <c r="C3" s="5"/>
      <c r="D3" s="5"/>
      <c r="E3" s="5"/>
      <c r="F3" s="5"/>
      <c r="G3" s="5"/>
      <c r="H3" s="5"/>
      <c r="I3" s="5"/>
      <c r="J3" s="5"/>
    </row>
    <row r="4" spans="1:11" x14ac:dyDescent="0.25">
      <c r="A4" s="82" t="s">
        <v>0</v>
      </c>
      <c r="B4" s="83"/>
      <c r="C4" s="84"/>
      <c r="D4" s="85" t="s">
        <v>213</v>
      </c>
      <c r="E4" s="85"/>
      <c r="F4" s="85"/>
      <c r="G4" s="85"/>
      <c r="H4" s="85"/>
      <c r="I4" s="85"/>
      <c r="J4" s="85"/>
    </row>
    <row r="5" spans="1:11" x14ac:dyDescent="0.25">
      <c r="A5" s="82" t="s">
        <v>1</v>
      </c>
      <c r="B5" s="83"/>
      <c r="C5" s="84"/>
      <c r="D5" s="86" t="s">
        <v>214</v>
      </c>
      <c r="E5" s="86"/>
      <c r="F5" s="86"/>
      <c r="G5" s="86"/>
      <c r="H5" s="86"/>
      <c r="I5" s="86"/>
      <c r="J5" s="86"/>
    </row>
    <row r="6" spans="1:11" x14ac:dyDescent="0.25">
      <c r="A6" s="82" t="s">
        <v>4</v>
      </c>
      <c r="B6" s="83"/>
      <c r="C6" s="84"/>
      <c r="D6" s="78" t="s">
        <v>86</v>
      </c>
      <c r="E6" s="78"/>
      <c r="F6" s="78"/>
      <c r="G6" s="79" t="s">
        <v>2</v>
      </c>
      <c r="H6" s="79"/>
      <c r="I6" s="79" t="s">
        <v>3</v>
      </c>
      <c r="J6" s="87" t="s">
        <v>233</v>
      </c>
    </row>
    <row r="7" spans="1:11" x14ac:dyDescent="0.25">
      <c r="A7" s="7" t="s">
        <v>5</v>
      </c>
      <c r="B7" s="7"/>
      <c r="C7" s="7"/>
      <c r="D7" s="55" t="s">
        <v>219</v>
      </c>
      <c r="E7" s="55"/>
      <c r="F7" s="55"/>
      <c r="G7" s="56"/>
      <c r="H7" s="56"/>
      <c r="I7" s="56"/>
      <c r="J7" s="87"/>
    </row>
    <row r="8" spans="1:11" x14ac:dyDescent="0.25">
      <c r="A8" s="82" t="s">
        <v>6</v>
      </c>
      <c r="B8" s="83"/>
      <c r="C8" s="84"/>
      <c r="D8" s="55" t="s">
        <v>218</v>
      </c>
      <c r="E8" s="55"/>
      <c r="F8" s="55"/>
      <c r="G8" s="4" t="s">
        <v>85</v>
      </c>
      <c r="H8" s="4" t="s">
        <v>172</v>
      </c>
      <c r="I8" s="8">
        <v>0.26600000000000001</v>
      </c>
      <c r="J8" s="13"/>
    </row>
    <row r="9" spans="1:11" x14ac:dyDescent="0.25">
      <c r="A9" s="75" t="s">
        <v>234</v>
      </c>
      <c r="B9" s="76"/>
      <c r="C9" s="76"/>
      <c r="D9" s="76"/>
      <c r="E9" s="76"/>
      <c r="F9" s="76"/>
      <c r="G9" s="76"/>
      <c r="H9" s="76"/>
      <c r="I9" s="76"/>
      <c r="J9" s="77"/>
    </row>
    <row r="10" spans="1:11" x14ac:dyDescent="0.25">
      <c r="A10" s="72" t="s">
        <v>224</v>
      </c>
      <c r="B10" s="72"/>
      <c r="C10" s="72"/>
      <c r="D10" s="72"/>
      <c r="E10" s="14" t="s">
        <v>225</v>
      </c>
      <c r="F10" s="14" t="s">
        <v>226</v>
      </c>
      <c r="G10" s="14" t="s">
        <v>227</v>
      </c>
      <c r="H10" s="14" t="s">
        <v>228</v>
      </c>
      <c r="I10" s="14" t="s">
        <v>229</v>
      </c>
      <c r="J10" s="14" t="s">
        <v>12</v>
      </c>
    </row>
    <row r="11" spans="1:11" x14ac:dyDescent="0.25">
      <c r="A11" s="72">
        <v>1</v>
      </c>
      <c r="B11" s="64" t="str">
        <f>'PLANILHA ORÇAMENTÁRIA'!D12</f>
        <v>SERVIÇOS PRELIMINARES</v>
      </c>
      <c r="C11" s="65"/>
      <c r="D11" s="66"/>
      <c r="E11" s="73">
        <f>'PLANILHA ORÇAMENTÁRIA'!I20</f>
        <v>26550.081404500004</v>
      </c>
      <c r="F11" s="124">
        <v>0.6</v>
      </c>
      <c r="G11" s="124">
        <v>0.25</v>
      </c>
      <c r="H11" s="124">
        <v>0.1</v>
      </c>
      <c r="I11" s="124">
        <v>0.05</v>
      </c>
      <c r="J11" s="125">
        <f t="shared" ref="J11:J48" si="0">SUM(F11:I11)</f>
        <v>1</v>
      </c>
      <c r="K11" s="20"/>
    </row>
    <row r="12" spans="1:11" x14ac:dyDescent="0.25">
      <c r="A12" s="72"/>
      <c r="B12" s="67"/>
      <c r="C12" s="68"/>
      <c r="D12" s="69"/>
      <c r="E12" s="73"/>
      <c r="F12" s="126">
        <f>E11*F11</f>
        <v>15930.048842700002</v>
      </c>
      <c r="G12" s="126">
        <f>E11*G11</f>
        <v>6637.5203511250011</v>
      </c>
      <c r="H12" s="126">
        <f>E11*H11</f>
        <v>2655.0081404500006</v>
      </c>
      <c r="I12" s="126">
        <f>E11*I11</f>
        <v>1327.5040702250003</v>
      </c>
      <c r="J12" s="126">
        <f t="shared" si="0"/>
        <v>26550.081404500004</v>
      </c>
      <c r="K12" s="20"/>
    </row>
    <row r="13" spans="1:11" x14ac:dyDescent="0.25">
      <c r="A13" s="72">
        <v>2</v>
      </c>
      <c r="B13" s="64" t="str">
        <f>'PLANILHA ORÇAMENTÁRIA'!D21</f>
        <v>ADMINISTRAÇÃO LOCAL</v>
      </c>
      <c r="C13" s="65"/>
      <c r="D13" s="66"/>
      <c r="E13" s="73">
        <f>'PLANILHA ORÇAMENTÁRIA'!I24</f>
        <v>34989.765888000002</v>
      </c>
      <c r="F13" s="124">
        <v>0.25</v>
      </c>
      <c r="G13" s="124">
        <v>0.25</v>
      </c>
      <c r="H13" s="124">
        <v>0.25</v>
      </c>
      <c r="I13" s="124">
        <v>0.25</v>
      </c>
      <c r="J13" s="125">
        <f t="shared" si="0"/>
        <v>1</v>
      </c>
      <c r="K13" s="20"/>
    </row>
    <row r="14" spans="1:11" x14ac:dyDescent="0.25">
      <c r="A14" s="72"/>
      <c r="B14" s="67"/>
      <c r="C14" s="68"/>
      <c r="D14" s="69"/>
      <c r="E14" s="73"/>
      <c r="F14" s="126">
        <f>E13*F13</f>
        <v>8747.4414720000004</v>
      </c>
      <c r="G14" s="126">
        <f>E13*G13</f>
        <v>8747.4414720000004</v>
      </c>
      <c r="H14" s="126">
        <f>E13*H13</f>
        <v>8747.4414720000004</v>
      </c>
      <c r="I14" s="126">
        <f>E13*I13</f>
        <v>8747.4414720000004</v>
      </c>
      <c r="J14" s="126">
        <f t="shared" si="0"/>
        <v>34989.765888000002</v>
      </c>
      <c r="K14" s="20"/>
    </row>
    <row r="15" spans="1:11" x14ac:dyDescent="0.25">
      <c r="A15" s="72">
        <v>3</v>
      </c>
      <c r="B15" s="64" t="str">
        <f>'PLANILHA ORÇAMENTÁRIA'!D25</f>
        <v>DEMOLIÇÕES E REMOÇÕES</v>
      </c>
      <c r="C15" s="65"/>
      <c r="D15" s="66"/>
      <c r="E15" s="73">
        <f>'PLANILHA ORÇAMENTÁRIA'!I38</f>
        <v>33300.838236999996</v>
      </c>
      <c r="F15" s="124">
        <v>0.5</v>
      </c>
      <c r="G15" s="124">
        <v>0.5</v>
      </c>
      <c r="H15" s="124"/>
      <c r="I15" s="124"/>
      <c r="J15" s="124">
        <f t="shared" si="0"/>
        <v>1</v>
      </c>
      <c r="K15" s="20"/>
    </row>
    <row r="16" spans="1:11" x14ac:dyDescent="0.25">
      <c r="A16" s="72"/>
      <c r="B16" s="67"/>
      <c r="C16" s="68"/>
      <c r="D16" s="69"/>
      <c r="E16" s="73"/>
      <c r="F16" s="126">
        <f>E15*F15</f>
        <v>16650.419118499998</v>
      </c>
      <c r="G16" s="126">
        <f>E15*G15</f>
        <v>16650.419118499998</v>
      </c>
      <c r="H16" s="126">
        <f>E15*H15</f>
        <v>0</v>
      </c>
      <c r="I16" s="126">
        <f>E15*I15</f>
        <v>0</v>
      </c>
      <c r="J16" s="126">
        <f t="shared" si="0"/>
        <v>33300.838236999996</v>
      </c>
      <c r="K16" s="20"/>
    </row>
    <row r="17" spans="1:11" ht="23.25" customHeight="1" x14ac:dyDescent="0.25">
      <c r="A17" s="72">
        <v>4</v>
      </c>
      <c r="B17" s="64" t="str">
        <f>'PLANILHA ORÇAMENTÁRIA'!D39</f>
        <v>CALÇADA, RAMPA DE ACESSO E CERCAMENTO</v>
      </c>
      <c r="C17" s="65"/>
      <c r="D17" s="66"/>
      <c r="E17" s="73">
        <f>'PLANILHA ORÇAMENTÁRIA'!I44</f>
        <v>53545.322438000003</v>
      </c>
      <c r="F17" s="127">
        <v>0.4</v>
      </c>
      <c r="G17" s="127">
        <v>0.4</v>
      </c>
      <c r="H17" s="127">
        <v>0.2</v>
      </c>
      <c r="I17" s="127"/>
      <c r="J17" s="124">
        <f t="shared" si="0"/>
        <v>1</v>
      </c>
      <c r="K17" s="20"/>
    </row>
    <row r="18" spans="1:11" x14ac:dyDescent="0.25">
      <c r="A18" s="72"/>
      <c r="B18" s="67"/>
      <c r="C18" s="68"/>
      <c r="D18" s="69"/>
      <c r="E18" s="73"/>
      <c r="F18" s="126">
        <f>E17*F17</f>
        <v>21418.128975200001</v>
      </c>
      <c r="G18" s="126">
        <f>E17*G17</f>
        <v>21418.128975200001</v>
      </c>
      <c r="H18" s="126">
        <f>E17*H17</f>
        <v>10709.064487600001</v>
      </c>
      <c r="I18" s="126">
        <f>E17*I17</f>
        <v>0</v>
      </c>
      <c r="J18" s="126">
        <f t="shared" si="0"/>
        <v>53545.322438000003</v>
      </c>
      <c r="K18" s="128"/>
    </row>
    <row r="19" spans="1:11" x14ac:dyDescent="0.25">
      <c r="A19" s="72">
        <v>5</v>
      </c>
      <c r="B19" s="64" t="str">
        <f>'PLANILHA ORÇAMENTÁRIA'!D45</f>
        <v>PAREDES INTERNAS</v>
      </c>
      <c r="C19" s="65"/>
      <c r="D19" s="66"/>
      <c r="E19" s="73">
        <f>'PLANILHA ORÇAMENTÁRIA'!I47</f>
        <v>47693.300610000006</v>
      </c>
      <c r="F19" s="124">
        <v>0.4</v>
      </c>
      <c r="G19" s="124">
        <v>0.6</v>
      </c>
      <c r="H19" s="124"/>
      <c r="I19" s="124"/>
      <c r="J19" s="124">
        <f t="shared" si="0"/>
        <v>1</v>
      </c>
      <c r="K19" s="20"/>
    </row>
    <row r="20" spans="1:11" x14ac:dyDescent="0.25">
      <c r="A20" s="72"/>
      <c r="B20" s="67"/>
      <c r="C20" s="68"/>
      <c r="D20" s="69"/>
      <c r="E20" s="73"/>
      <c r="F20" s="126">
        <f>E19*F19</f>
        <v>19077.320244000002</v>
      </c>
      <c r="G20" s="126">
        <f>E19*G19</f>
        <v>28615.980366000003</v>
      </c>
      <c r="H20" s="126">
        <f>E19*H19</f>
        <v>0</v>
      </c>
      <c r="I20" s="126">
        <f>E19*I19</f>
        <v>0</v>
      </c>
      <c r="J20" s="126">
        <f t="shared" si="0"/>
        <v>47693.300610000006</v>
      </c>
      <c r="K20" s="20"/>
    </row>
    <row r="21" spans="1:11" x14ac:dyDescent="0.25">
      <c r="A21" s="72">
        <v>6</v>
      </c>
      <c r="B21" s="64" t="str">
        <f>'PLANILHA ORÇAMENTÁRIA'!D48</f>
        <v>COBERTURA E FORRO</v>
      </c>
      <c r="C21" s="65"/>
      <c r="D21" s="66"/>
      <c r="E21" s="73">
        <f>'PLANILHA ORÇAMENTÁRIA'!I58</f>
        <v>117814.25847090001</v>
      </c>
      <c r="F21" s="124"/>
      <c r="G21" s="124">
        <v>0.4</v>
      </c>
      <c r="H21" s="124">
        <v>0.6</v>
      </c>
      <c r="I21" s="124"/>
      <c r="J21" s="124">
        <f t="shared" si="0"/>
        <v>1</v>
      </c>
      <c r="K21" s="20"/>
    </row>
    <row r="22" spans="1:11" x14ac:dyDescent="0.25">
      <c r="A22" s="72"/>
      <c r="B22" s="67"/>
      <c r="C22" s="68"/>
      <c r="D22" s="69"/>
      <c r="E22" s="73"/>
      <c r="F22" s="126">
        <f>E21*F21</f>
        <v>0</v>
      </c>
      <c r="G22" s="126">
        <f>E21*G21</f>
        <v>47125.703388360009</v>
      </c>
      <c r="H22" s="126">
        <f>E21*H21</f>
        <v>70688.555082539999</v>
      </c>
      <c r="I22" s="126">
        <f>E21*I21</f>
        <v>0</v>
      </c>
      <c r="J22" s="126">
        <f t="shared" si="0"/>
        <v>117814.25847090001</v>
      </c>
      <c r="K22" s="20"/>
    </row>
    <row r="23" spans="1:11" x14ac:dyDescent="0.25">
      <c r="A23" s="62">
        <v>7</v>
      </c>
      <c r="B23" s="64" t="str">
        <f>'PLANILHA ORÇAMENTÁRIA'!D59</f>
        <v>ALVENARIA</v>
      </c>
      <c r="C23" s="65"/>
      <c r="D23" s="66"/>
      <c r="E23" s="70">
        <f>'PLANILHA ORÇAMENTÁRIA'!I64</f>
        <v>16858.817424499997</v>
      </c>
      <c r="F23" s="127">
        <v>0.33329999999999999</v>
      </c>
      <c r="G23" s="127">
        <v>0.33329999999999999</v>
      </c>
      <c r="H23" s="127">
        <v>0.33339999999999997</v>
      </c>
      <c r="I23" s="127"/>
      <c r="J23" s="129">
        <f t="shared" ref="J23:J28" si="1">SUM(F23:I23)</f>
        <v>1</v>
      </c>
      <c r="K23" s="20"/>
    </row>
    <row r="24" spans="1:11" x14ac:dyDescent="0.25">
      <c r="A24" s="63"/>
      <c r="B24" s="67"/>
      <c r="C24" s="68"/>
      <c r="D24" s="69"/>
      <c r="E24" s="71"/>
      <c r="F24" s="126">
        <f>E23*F23</f>
        <v>5619.0438475858491</v>
      </c>
      <c r="G24" s="126">
        <f>E23*G23</f>
        <v>5619.0438475858491</v>
      </c>
      <c r="H24" s="126">
        <f>E23*H23</f>
        <v>5620.7297293282991</v>
      </c>
      <c r="I24" s="126">
        <f>E23*I23</f>
        <v>0</v>
      </c>
      <c r="J24" s="126">
        <f t="shared" si="1"/>
        <v>16858.817424499997</v>
      </c>
      <c r="K24" s="20"/>
    </row>
    <row r="25" spans="1:11" x14ac:dyDescent="0.25">
      <c r="A25" s="62">
        <v>8</v>
      </c>
      <c r="B25" s="64" t="str">
        <f>'PLANILHA ORÇAMENTÁRIA'!D65</f>
        <v>ESTRUTURA METÁLICA</v>
      </c>
      <c r="C25" s="65"/>
      <c r="D25" s="66"/>
      <c r="E25" s="70">
        <f>'PLANILHA ORÇAMENTÁRIA'!I70</f>
        <v>18320.626171160002</v>
      </c>
      <c r="F25" s="130"/>
      <c r="G25" s="124">
        <v>0.5</v>
      </c>
      <c r="H25" s="124">
        <v>0.5</v>
      </c>
      <c r="I25" s="124"/>
      <c r="J25" s="125">
        <f t="shared" si="1"/>
        <v>1</v>
      </c>
      <c r="K25" s="20"/>
    </row>
    <row r="26" spans="1:11" x14ac:dyDescent="0.25">
      <c r="A26" s="63"/>
      <c r="B26" s="67"/>
      <c r="C26" s="68"/>
      <c r="D26" s="69"/>
      <c r="E26" s="71"/>
      <c r="F26" s="126">
        <f>E25*F25</f>
        <v>0</v>
      </c>
      <c r="G26" s="126">
        <f>E25*G25</f>
        <v>9160.3130855800009</v>
      </c>
      <c r="H26" s="126">
        <f>E25*H25</f>
        <v>9160.3130855800009</v>
      </c>
      <c r="I26" s="126">
        <f>E25*I25</f>
        <v>0</v>
      </c>
      <c r="J26" s="126">
        <f t="shared" si="1"/>
        <v>18320.626171160002</v>
      </c>
      <c r="K26" s="20"/>
    </row>
    <row r="27" spans="1:11" x14ac:dyDescent="0.25">
      <c r="A27" s="62">
        <v>9</v>
      </c>
      <c r="B27" s="64" t="str">
        <f>'PLANILHA ORÇAMENTÁRIA'!D71</f>
        <v>IMPERMEABILIZAÇÃO DE PAREDES INTERNAS</v>
      </c>
      <c r="C27" s="65"/>
      <c r="D27" s="66"/>
      <c r="E27" s="70">
        <f>'PLANILHA ORÇAMENTÁRIA'!I75</f>
        <v>10294.025299999999</v>
      </c>
      <c r="F27" s="124"/>
      <c r="G27" s="124">
        <v>0.5</v>
      </c>
      <c r="H27" s="124">
        <v>0.5</v>
      </c>
      <c r="I27" s="124"/>
      <c r="J27" s="124">
        <f t="shared" si="1"/>
        <v>1</v>
      </c>
      <c r="K27" s="20"/>
    </row>
    <row r="28" spans="1:11" x14ac:dyDescent="0.25">
      <c r="A28" s="63"/>
      <c r="B28" s="67"/>
      <c r="C28" s="68"/>
      <c r="D28" s="69"/>
      <c r="E28" s="71"/>
      <c r="F28" s="126">
        <f>E27*F27</f>
        <v>0</v>
      </c>
      <c r="G28" s="126">
        <f>E27*G27</f>
        <v>5147.0126499999997</v>
      </c>
      <c r="H28" s="126">
        <f>E27*H27</f>
        <v>5147.0126499999997</v>
      </c>
      <c r="I28" s="126">
        <f>E27*I27</f>
        <v>0</v>
      </c>
      <c r="J28" s="126">
        <f t="shared" si="1"/>
        <v>10294.025299999999</v>
      </c>
      <c r="K28" s="20"/>
    </row>
    <row r="29" spans="1:11" ht="23.25" customHeight="1" x14ac:dyDescent="0.25">
      <c r="A29" s="72">
        <v>10</v>
      </c>
      <c r="B29" s="64" t="str">
        <f>'PLANILHA ORÇAMENTÁRIA'!D76</f>
        <v>REVESTIMENTO PAREDES E PISOS</v>
      </c>
      <c r="C29" s="65"/>
      <c r="D29" s="66"/>
      <c r="E29" s="73">
        <f>'PLANILHA ORÇAMENTÁRIA'!I80</f>
        <v>64612.298741880004</v>
      </c>
      <c r="F29" s="124"/>
      <c r="G29" s="252">
        <v>0.1</v>
      </c>
      <c r="H29" s="252">
        <v>0.45</v>
      </c>
      <c r="I29" s="252">
        <v>0.45</v>
      </c>
      <c r="J29" s="124">
        <f t="shared" si="0"/>
        <v>1</v>
      </c>
      <c r="K29" s="20"/>
    </row>
    <row r="30" spans="1:11" x14ac:dyDescent="0.25">
      <c r="A30" s="72"/>
      <c r="B30" s="67"/>
      <c r="C30" s="68"/>
      <c r="D30" s="69"/>
      <c r="E30" s="73"/>
      <c r="F30" s="126">
        <f>E29*F29</f>
        <v>0</v>
      </c>
      <c r="G30" s="126">
        <f>E29*G29</f>
        <v>6461.2298741880004</v>
      </c>
      <c r="H30" s="126">
        <f>E29*H29</f>
        <v>29075.534433846002</v>
      </c>
      <c r="I30" s="126">
        <f>E29*I29</f>
        <v>29075.534433846002</v>
      </c>
      <c r="J30" s="126">
        <f t="shared" si="0"/>
        <v>64612.298741880004</v>
      </c>
      <c r="K30" s="128"/>
    </row>
    <row r="31" spans="1:11" ht="23.25" customHeight="1" x14ac:dyDescent="0.25">
      <c r="A31" s="62">
        <v>11</v>
      </c>
      <c r="B31" s="64" t="str">
        <f>'PLANILHA ORÇAMENTÁRIA'!D81</f>
        <v>BANCADAS, PRATELEIRAS E SOLEIRAS</v>
      </c>
      <c r="C31" s="65"/>
      <c r="D31" s="66"/>
      <c r="E31" s="122">
        <f>'PLANILHA ORÇAMENTÁRIA'!I83</f>
        <v>3926.6047763999991</v>
      </c>
      <c r="F31" s="131"/>
      <c r="G31" s="131"/>
      <c r="H31" s="125">
        <v>1</v>
      </c>
      <c r="I31" s="125"/>
      <c r="J31" s="124">
        <f t="shared" si="0"/>
        <v>1</v>
      </c>
      <c r="K31" s="20"/>
    </row>
    <row r="32" spans="1:11" x14ac:dyDescent="0.25">
      <c r="A32" s="63"/>
      <c r="B32" s="67"/>
      <c r="C32" s="68"/>
      <c r="D32" s="69"/>
      <c r="E32" s="123"/>
      <c r="F32" s="126">
        <f>E31*F31</f>
        <v>0</v>
      </c>
      <c r="G32" s="126">
        <f>E31*G31</f>
        <v>0</v>
      </c>
      <c r="H32" s="126">
        <f>E31*H31</f>
        <v>3926.6047763999991</v>
      </c>
      <c r="I32" s="126">
        <f>E31*I31</f>
        <v>0</v>
      </c>
      <c r="J32" s="126">
        <f t="shared" si="0"/>
        <v>3926.6047763999991</v>
      </c>
      <c r="K32" s="20"/>
    </row>
    <row r="33" spans="1:11" x14ac:dyDescent="0.25">
      <c r="A33" s="62">
        <v>12</v>
      </c>
      <c r="B33" s="64" t="str">
        <f>'PLANILHA ORÇAMENTÁRIA'!D84</f>
        <v>ESQUADRIAS</v>
      </c>
      <c r="C33" s="65"/>
      <c r="D33" s="66"/>
      <c r="E33" s="73">
        <f>'PLANILHA ORÇAMENTÁRIA'!I98</f>
        <v>38042.823353430002</v>
      </c>
      <c r="F33" s="124"/>
      <c r="G33" s="124">
        <v>0.5</v>
      </c>
      <c r="H33" s="124">
        <v>0.5</v>
      </c>
      <c r="I33" s="124"/>
      <c r="J33" s="124">
        <f t="shared" si="0"/>
        <v>1</v>
      </c>
      <c r="K33" s="20"/>
    </row>
    <row r="34" spans="1:11" x14ac:dyDescent="0.25">
      <c r="A34" s="63"/>
      <c r="B34" s="67"/>
      <c r="C34" s="68"/>
      <c r="D34" s="69"/>
      <c r="E34" s="73"/>
      <c r="F34" s="126">
        <f>E33*F33</f>
        <v>0</v>
      </c>
      <c r="G34" s="126">
        <f>E33*G33</f>
        <v>19021.411676715001</v>
      </c>
      <c r="H34" s="126">
        <f>E33*H33</f>
        <v>19021.411676715001</v>
      </c>
      <c r="I34" s="126">
        <f>E33*I33</f>
        <v>0</v>
      </c>
      <c r="J34" s="126">
        <f t="shared" si="0"/>
        <v>38042.823353430002</v>
      </c>
      <c r="K34" s="20"/>
    </row>
    <row r="35" spans="1:11" ht="23.25" customHeight="1" x14ac:dyDescent="0.25">
      <c r="A35" s="62">
        <v>13</v>
      </c>
      <c r="B35" s="64" t="str">
        <f>'PLANILHA ORÇAMENTÁRIA'!D99</f>
        <v>PINTURAS INTERNAS E EXTERNAS</v>
      </c>
      <c r="C35" s="65"/>
      <c r="D35" s="66"/>
      <c r="E35" s="73">
        <f>'PLANILHA ORÇAMENTÁRIA'!I119</f>
        <v>100946.02950999999</v>
      </c>
      <c r="F35" s="124"/>
      <c r="G35" s="124"/>
      <c r="H35" s="124">
        <v>0.5</v>
      </c>
      <c r="I35" s="124">
        <v>0.5</v>
      </c>
      <c r="J35" s="124">
        <f t="shared" si="0"/>
        <v>1</v>
      </c>
      <c r="K35" s="20"/>
    </row>
    <row r="36" spans="1:11" x14ac:dyDescent="0.25">
      <c r="A36" s="63"/>
      <c r="B36" s="67"/>
      <c r="C36" s="68"/>
      <c r="D36" s="69"/>
      <c r="E36" s="73"/>
      <c r="F36" s="126">
        <f>E35*F35</f>
        <v>0</v>
      </c>
      <c r="G36" s="126">
        <f>E35*G35</f>
        <v>0</v>
      </c>
      <c r="H36" s="126">
        <f>E35*H35</f>
        <v>50473.014754999997</v>
      </c>
      <c r="I36" s="126">
        <f>E35*I35</f>
        <v>50473.014754999997</v>
      </c>
      <c r="J36" s="126">
        <f t="shared" si="0"/>
        <v>100946.02950999999</v>
      </c>
      <c r="K36" s="20"/>
    </row>
    <row r="37" spans="1:11" x14ac:dyDescent="0.25">
      <c r="A37" s="62">
        <v>14</v>
      </c>
      <c r="B37" s="64" t="str">
        <f>'PLANILHA ORÇAMENTÁRIA'!D120</f>
        <v>PSCIP</v>
      </c>
      <c r="C37" s="65"/>
      <c r="D37" s="66"/>
      <c r="E37" s="73">
        <f>'PLANILHA ORÇAMENTÁRIA'!I128</f>
        <v>3383.4951740000006</v>
      </c>
      <c r="F37" s="124"/>
      <c r="G37" s="124"/>
      <c r="H37" s="124"/>
      <c r="I37" s="124">
        <v>1</v>
      </c>
      <c r="J37" s="124">
        <f t="shared" si="0"/>
        <v>1</v>
      </c>
      <c r="K37" s="20"/>
    </row>
    <row r="38" spans="1:11" x14ac:dyDescent="0.25">
      <c r="A38" s="63"/>
      <c r="B38" s="67"/>
      <c r="C38" s="68"/>
      <c r="D38" s="69"/>
      <c r="E38" s="73"/>
      <c r="F38" s="126">
        <f>E37*F37</f>
        <v>0</v>
      </c>
      <c r="G38" s="126">
        <f>E37*G37</f>
        <v>0</v>
      </c>
      <c r="H38" s="126">
        <f>E37*H37</f>
        <v>0</v>
      </c>
      <c r="I38" s="126">
        <f>E37*I37</f>
        <v>3383.4951740000006</v>
      </c>
      <c r="J38" s="126">
        <f t="shared" si="0"/>
        <v>3383.4951740000006</v>
      </c>
      <c r="K38" s="20"/>
    </row>
    <row r="39" spans="1:11" x14ac:dyDescent="0.25">
      <c r="A39" s="62">
        <v>15</v>
      </c>
      <c r="B39" s="64" t="str">
        <f>'PLANILHA ORÇAMENTÁRIA'!D129</f>
        <v>INSTALAÇÕES ELÉTRICAS</v>
      </c>
      <c r="C39" s="65"/>
      <c r="D39" s="66"/>
      <c r="E39" s="73">
        <f>'PLANILHA ORÇAMENTÁRIA'!I187</f>
        <v>283421.74216700002</v>
      </c>
      <c r="F39" s="125"/>
      <c r="G39" s="125">
        <v>0.5</v>
      </c>
      <c r="H39" s="125">
        <v>0.4</v>
      </c>
      <c r="I39" s="125">
        <v>0.1</v>
      </c>
      <c r="J39" s="125">
        <f t="shared" si="0"/>
        <v>1</v>
      </c>
      <c r="K39" s="20"/>
    </row>
    <row r="40" spans="1:11" x14ac:dyDescent="0.25">
      <c r="A40" s="63"/>
      <c r="B40" s="67"/>
      <c r="C40" s="68"/>
      <c r="D40" s="69"/>
      <c r="E40" s="73"/>
      <c r="F40" s="126">
        <f>E39*F39</f>
        <v>0</v>
      </c>
      <c r="G40" s="126">
        <f>E39*G39</f>
        <v>141710.87108350001</v>
      </c>
      <c r="H40" s="126">
        <f>E39*H39</f>
        <v>113368.69686680002</v>
      </c>
      <c r="I40" s="126">
        <f>E39*I39</f>
        <v>28342.174216700005</v>
      </c>
      <c r="J40" s="126">
        <f t="shared" si="0"/>
        <v>283421.74216700002</v>
      </c>
      <c r="K40" s="20"/>
    </row>
    <row r="41" spans="1:11" x14ac:dyDescent="0.25">
      <c r="A41" s="62">
        <v>16</v>
      </c>
      <c r="B41" s="64" t="str">
        <f>'PLANILHA ORÇAMENTÁRIA'!D188</f>
        <v>INSTALAÇÕES HIDRAÚLICAS</v>
      </c>
      <c r="C41" s="65"/>
      <c r="D41" s="66"/>
      <c r="E41" s="73">
        <f>'PLANILHA ORÇAMENTÁRIA'!I220</f>
        <v>25113.654855000001</v>
      </c>
      <c r="F41" s="124"/>
      <c r="G41" s="124">
        <v>0.5</v>
      </c>
      <c r="H41" s="124">
        <v>0.25</v>
      </c>
      <c r="I41" s="124">
        <v>0.25</v>
      </c>
      <c r="J41" s="124">
        <f t="shared" si="0"/>
        <v>1</v>
      </c>
      <c r="K41" s="20"/>
    </row>
    <row r="42" spans="1:11" x14ac:dyDescent="0.25">
      <c r="A42" s="63"/>
      <c r="B42" s="67"/>
      <c r="C42" s="68"/>
      <c r="D42" s="69"/>
      <c r="E42" s="73"/>
      <c r="F42" s="126">
        <f>E41*F41</f>
        <v>0</v>
      </c>
      <c r="G42" s="126">
        <f>E41*G41</f>
        <v>12556.8274275</v>
      </c>
      <c r="H42" s="126">
        <f>E41*H41</f>
        <v>6278.4137137500002</v>
      </c>
      <c r="I42" s="126">
        <f>E41*I41</f>
        <v>6278.4137137500002</v>
      </c>
      <c r="J42" s="126">
        <f t="shared" si="0"/>
        <v>25113.654855000001</v>
      </c>
      <c r="K42" s="20"/>
    </row>
    <row r="43" spans="1:11" ht="23.25" customHeight="1" x14ac:dyDescent="0.25">
      <c r="A43" s="62">
        <v>17</v>
      </c>
      <c r="B43" s="64" t="str">
        <f>'PLANILHA ORÇAMENTÁRIA'!D221</f>
        <v>URBANIZAÇÃO E SERVIÇOS COMPLEMENTARES</v>
      </c>
      <c r="C43" s="65"/>
      <c r="D43" s="66"/>
      <c r="E43" s="73">
        <f>'PLANILHA ORÇAMENTÁRIA'!I226</f>
        <v>1809.7065170000001</v>
      </c>
      <c r="F43" s="124"/>
      <c r="G43" s="124"/>
      <c r="H43" s="124"/>
      <c r="I43" s="124">
        <v>1</v>
      </c>
      <c r="J43" s="124">
        <f t="shared" si="0"/>
        <v>1</v>
      </c>
      <c r="K43" s="20"/>
    </row>
    <row r="44" spans="1:11" x14ac:dyDescent="0.25">
      <c r="A44" s="63"/>
      <c r="B44" s="67"/>
      <c r="C44" s="68"/>
      <c r="D44" s="69"/>
      <c r="E44" s="73"/>
      <c r="F44" s="126">
        <f>E43*F43</f>
        <v>0</v>
      </c>
      <c r="G44" s="126">
        <f>E43*G43</f>
        <v>0</v>
      </c>
      <c r="H44" s="126">
        <f>E43*H43</f>
        <v>0</v>
      </c>
      <c r="I44" s="126">
        <f>E43*I43</f>
        <v>1809.7065170000001</v>
      </c>
      <c r="J44" s="126">
        <f t="shared" si="0"/>
        <v>1809.7065170000001</v>
      </c>
      <c r="K44" s="20"/>
    </row>
    <row r="45" spans="1:11" x14ac:dyDescent="0.25">
      <c r="A45" s="62">
        <v>18</v>
      </c>
      <c r="B45" s="64" t="str">
        <f>'PLANILHA ORÇAMENTÁRIA'!D227</f>
        <v>DIVERSOS</v>
      </c>
      <c r="C45" s="65"/>
      <c r="D45" s="66"/>
      <c r="E45" s="70">
        <f>'PLANILHA ORÇAMENTÁRIA'!I229</f>
        <v>35689.928300999993</v>
      </c>
      <c r="F45" s="124"/>
      <c r="G45" s="124"/>
      <c r="H45" s="124"/>
      <c r="I45" s="124">
        <v>1</v>
      </c>
      <c r="J45" s="125">
        <f>SUM(F45:I45)</f>
        <v>1</v>
      </c>
      <c r="K45" s="20"/>
    </row>
    <row r="46" spans="1:11" x14ac:dyDescent="0.25">
      <c r="A46" s="63"/>
      <c r="B46" s="67"/>
      <c r="C46" s="68"/>
      <c r="D46" s="69"/>
      <c r="E46" s="71"/>
      <c r="F46" s="126">
        <f>E45*F45</f>
        <v>0</v>
      </c>
      <c r="G46" s="126">
        <f>E45*G45</f>
        <v>0</v>
      </c>
      <c r="H46" s="126">
        <f>E45*H45</f>
        <v>0</v>
      </c>
      <c r="I46" s="126">
        <f>E45*I45</f>
        <v>35689.928300999993</v>
      </c>
      <c r="J46" s="126">
        <f>SUM(F46:I46)</f>
        <v>35689.928300999993</v>
      </c>
      <c r="K46" s="20"/>
    </row>
    <row r="47" spans="1:11" x14ac:dyDescent="0.25">
      <c r="A47" s="62">
        <v>16</v>
      </c>
      <c r="B47" s="64" t="str">
        <f>'PLANILHA ORÇAMENTÁRIA'!D230</f>
        <v>LIMPEZA FINAL DA OBRA</v>
      </c>
      <c r="C47" s="65"/>
      <c r="D47" s="66"/>
      <c r="E47" s="73">
        <f>'PLANILHA ORÇAMENTÁRIA'!I232</f>
        <v>6472.8861299999999</v>
      </c>
      <c r="F47" s="124"/>
      <c r="G47" s="124"/>
      <c r="H47" s="124"/>
      <c r="I47" s="124">
        <v>1</v>
      </c>
      <c r="J47" s="124">
        <f t="shared" si="0"/>
        <v>1</v>
      </c>
      <c r="K47" s="20"/>
    </row>
    <row r="48" spans="1:11" x14ac:dyDescent="0.25">
      <c r="A48" s="63"/>
      <c r="B48" s="67"/>
      <c r="C48" s="68"/>
      <c r="D48" s="69"/>
      <c r="E48" s="73"/>
      <c r="F48" s="126">
        <f>E47*F47</f>
        <v>0</v>
      </c>
      <c r="G48" s="126">
        <f>E47*G47</f>
        <v>0</v>
      </c>
      <c r="H48" s="126">
        <f>E47*H47</f>
        <v>0</v>
      </c>
      <c r="I48" s="126">
        <f>E47*I47</f>
        <v>6472.8861299999999</v>
      </c>
      <c r="J48" s="126">
        <f t="shared" si="0"/>
        <v>6472.8861299999999</v>
      </c>
      <c r="K48" s="20"/>
    </row>
    <row r="49" spans="1:10" x14ac:dyDescent="0.25">
      <c r="A49" s="80" t="s">
        <v>12</v>
      </c>
      <c r="B49" s="80"/>
      <c r="C49" s="81" t="s">
        <v>230</v>
      </c>
      <c r="D49" s="81"/>
      <c r="E49" s="15" t="s">
        <v>232</v>
      </c>
      <c r="F49" s="112">
        <f>SUM(F12,F14,F16,F18,F20,F22,F24,F26,F28,F30,F32,F34,F36,F38,F40,F42,F44,F46,F48)</f>
        <v>87442.402499985852</v>
      </c>
      <c r="G49" s="112">
        <f>SUM(G12,G14,G16,G18,G20,G22,G24,G26,G28,G30,G32,G34,G36,G38,G40,G42,G44,G46,G48)</f>
        <v>328871.90331625385</v>
      </c>
      <c r="H49" s="112">
        <f>SUM(H12,H14,H16,H18,H20,H22,H24,H26,H28,H30,H32,H34,H36,H38,H40,H42,H44,H46,H48)</f>
        <v>334871.80087000935</v>
      </c>
      <c r="I49" s="112">
        <f>SUM(I12,I14,I16,I18,I20,I22,I24,I26,I28,I30,I32,I34,I36,I38,I40,I42,I44,I46,I48)</f>
        <v>171600.09878352098</v>
      </c>
      <c r="J49" s="112">
        <f>SUM(F49:I49)</f>
        <v>922786.20546977001</v>
      </c>
    </row>
    <row r="50" spans="1:10" x14ac:dyDescent="0.25">
      <c r="A50" s="80"/>
      <c r="B50" s="80"/>
      <c r="C50" s="81" t="s">
        <v>231</v>
      </c>
      <c r="D50" s="81"/>
      <c r="E50" s="16">
        <f>SUM(E11:E48)</f>
        <v>922786.20546977024</v>
      </c>
      <c r="F50" s="17">
        <f>F49/E50</f>
        <v>9.4759113196182687E-2</v>
      </c>
      <c r="G50" s="17">
        <f>G49/E50</f>
        <v>0.35639013822148802</v>
      </c>
      <c r="H50" s="17">
        <f>H49/E50</f>
        <v>0.3628920749845122</v>
      </c>
      <c r="I50" s="17">
        <f>I49/E50</f>
        <v>0.18595867359781687</v>
      </c>
      <c r="J50" s="17">
        <f>J49/E50</f>
        <v>0.99999999999999978</v>
      </c>
    </row>
  </sheetData>
  <mergeCells count="76">
    <mergeCell ref="A31:A32"/>
    <mergeCell ref="A49:B50"/>
    <mergeCell ref="C49:D49"/>
    <mergeCell ref="C50:D50"/>
    <mergeCell ref="A4:C4"/>
    <mergeCell ref="A5:C5"/>
    <mergeCell ref="A6:C6"/>
    <mergeCell ref="A8:C8"/>
    <mergeCell ref="D4:J4"/>
    <mergeCell ref="D5:J5"/>
    <mergeCell ref="J6:J7"/>
    <mergeCell ref="A43:A44"/>
    <mergeCell ref="E43:E44"/>
    <mergeCell ref="A47:A48"/>
    <mergeCell ref="E47:E48"/>
    <mergeCell ref="B43:D44"/>
    <mergeCell ref="B47:D48"/>
    <mergeCell ref="A39:A40"/>
    <mergeCell ref="E39:E40"/>
    <mergeCell ref="A41:A42"/>
    <mergeCell ref="E41:E42"/>
    <mergeCell ref="B39:D40"/>
    <mergeCell ref="B41:D42"/>
    <mergeCell ref="E35:E36"/>
    <mergeCell ref="A37:A38"/>
    <mergeCell ref="E37:E38"/>
    <mergeCell ref="B35:D36"/>
    <mergeCell ref="B37:D38"/>
    <mergeCell ref="A19:A20"/>
    <mergeCell ref="E19:E20"/>
    <mergeCell ref="A21:A22"/>
    <mergeCell ref="E21:E22"/>
    <mergeCell ref="B19:D20"/>
    <mergeCell ref="B21:D22"/>
    <mergeCell ref="A15:A16"/>
    <mergeCell ref="E15:E16"/>
    <mergeCell ref="A17:A18"/>
    <mergeCell ref="E17:E18"/>
    <mergeCell ref="B15:D16"/>
    <mergeCell ref="B17:D18"/>
    <mergeCell ref="A11:A12"/>
    <mergeCell ref="E11:E12"/>
    <mergeCell ref="A13:A14"/>
    <mergeCell ref="E13:E14"/>
    <mergeCell ref="B11:D12"/>
    <mergeCell ref="B13:D14"/>
    <mergeCell ref="A1:J1"/>
    <mergeCell ref="A2:J2"/>
    <mergeCell ref="D8:F8"/>
    <mergeCell ref="A10:D10"/>
    <mergeCell ref="A9:J9"/>
    <mergeCell ref="D6:F6"/>
    <mergeCell ref="G6:H7"/>
    <mergeCell ref="I6:I7"/>
    <mergeCell ref="D7:F7"/>
    <mergeCell ref="A23:A24"/>
    <mergeCell ref="B23:D24"/>
    <mergeCell ref="E23:E24"/>
    <mergeCell ref="A25:A26"/>
    <mergeCell ref="B25:D26"/>
    <mergeCell ref="E25:E26"/>
    <mergeCell ref="A27:A28"/>
    <mergeCell ref="B27:D28"/>
    <mergeCell ref="E27:E28"/>
    <mergeCell ref="A45:A46"/>
    <mergeCell ref="B45:D46"/>
    <mergeCell ref="E45:E46"/>
    <mergeCell ref="A29:A30"/>
    <mergeCell ref="E29:E30"/>
    <mergeCell ref="A33:A34"/>
    <mergeCell ref="E31:E32"/>
    <mergeCell ref="B29:D30"/>
    <mergeCell ref="B31:D32"/>
    <mergeCell ref="E33:E34"/>
    <mergeCell ref="B33:D34"/>
    <mergeCell ref="A35:A36"/>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PLANILHA ORÇAMENTÁRIA</vt:lpstr>
      <vt:lpstr>COTAÇÃO</vt:lpstr>
      <vt:lpstr>COMPOSIÇÃO</vt:lpstr>
      <vt:lpstr>CRONOGRAMA FÍSICO FINANCEIRO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2022-11-05T16:50:26Z</dcterms:created>
  <dcterms:modified xsi:type="dcterms:W3CDTF">2022-12-12T00:34:17Z</dcterms:modified>
</cp:coreProperties>
</file>